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2465" tabRatio="802"/>
  </bookViews>
  <sheets>
    <sheet name="封面" sheetId="36" r:id="rId1"/>
    <sheet name="22年全区公共" sheetId="22" r:id="rId2"/>
    <sheet name="22年全区基金" sheetId="23" r:id="rId3"/>
    <sheet name="22年全区国资" sheetId="24" r:id="rId4"/>
    <sheet name="22年区本级公共" sheetId="25" r:id="rId5"/>
    <sheet name="22年区本级基金" sheetId="26" r:id="rId6"/>
    <sheet name="20年支出压减" sheetId="31" state="hidden" r:id="rId7"/>
    <sheet name="22年地方政府债务限额调整情况表" sheetId="38" r:id="rId8"/>
  </sheets>
  <definedNames>
    <definedName name="_Fill" localSheetId="0" hidden="1">#REF!</definedName>
    <definedName name="_Fill" hidden="1">#REF!</definedName>
    <definedName name="_xlnm._FilterDatabase" localSheetId="6" hidden="1">'20年支出压减'!$A$3:$IU$118</definedName>
    <definedName name="_xlnm._FilterDatabase" localSheetId="1" hidden="1">'22年全区公共'!$A$1:$Z$47</definedName>
    <definedName name="aaa" localSheetId="0">#REF!</definedName>
    <definedName name="aaa">#REF!</definedName>
    <definedName name="bbb" localSheetId="0">#REF!</definedName>
    <definedName name="bbb">#REF!</definedName>
    <definedName name="_xlnm.Database" localSheetId="0" hidden="1">#REF!</definedName>
    <definedName name="_xlnm.Database" hidden="1">#REF!</definedName>
    <definedName name="EQUIPMENT" localSheetId="0">#REF!</definedName>
    <definedName name="EQUIPMENT">#REF!</definedName>
    <definedName name="HWSheet">1</definedName>
    <definedName name="Module.Prix_SMC">#N/A</definedName>
    <definedName name="_xlnm.Print_Area" localSheetId="1">'22年全区公共'!$A$1:$Z$47</definedName>
    <definedName name="_xlnm.Print_Area" localSheetId="2">'22年全区基金'!$A$1:$R$26</definedName>
    <definedName name="_xlnm.Print_Titles" localSheetId="6">'20年支出压减'!$2:$3</definedName>
    <definedName name="_xlnm.Print_Titles" localSheetId="4">'22年区本级公共'!$1:$5</definedName>
    <definedName name="_xlnm.Print_Titles" localSheetId="5">'22年区本级基金'!$1:$5</definedName>
    <definedName name="_xlnm.Print_Titles" localSheetId="1">'22年全区公共'!$1:$6</definedName>
    <definedName name="_xlnm.Print_Titles" hidden="1">#N/A</definedName>
    <definedName name="Prix_SMC">#N/A</definedName>
    <definedName name="TaxTV">10%</definedName>
    <definedName name="TaxXL">5%</definedName>
    <definedName name="w" localSheetId="0">#REF!</definedName>
    <definedName name="w">#REF!</definedName>
    <definedName name="标准1" localSheetId="0">#REF!</definedName>
    <definedName name="标准1">#REF!</definedName>
    <definedName name="财政" localSheetId="0">#REF!</definedName>
    <definedName name="财政">#REF!</definedName>
    <definedName name="财政局" localSheetId="0">#REF!</definedName>
    <definedName name="财政局">#REF!</definedName>
    <definedName name="地区名称" localSheetId="0">#REF!</definedName>
    <definedName name="地区名称">#REF!</definedName>
    <definedName name="挂账1" localSheetId="0">#REF!</definedName>
    <definedName name="挂账1">#REF!</definedName>
    <definedName name="基础" localSheetId="0">#REF!</definedName>
    <definedName name="基础">#REF!</definedName>
    <definedName name="街镇名称" localSheetId="0">#REF!</definedName>
    <definedName name="街镇名称">#REF!</definedName>
    <definedName name="进出口平衡比较" localSheetId="0">#REF!</definedName>
    <definedName name="进出口平衡比较">#REF!</definedName>
    <definedName name="平衡1" localSheetId="0">#REF!</definedName>
    <definedName name="平衡1">#REF!</definedName>
    <definedName name="平衡表" localSheetId="0">#REF!</definedName>
    <definedName name="平衡表">#REF!</definedName>
    <definedName name="收入明细1" localSheetId="0">#REF!</definedName>
    <definedName name="收入明细1">#REF!</definedName>
    <definedName name="收入调整" localSheetId="0">#REF!</definedName>
    <definedName name="收入调整">#REF!</definedName>
    <definedName name="数量" localSheetId="0">#REF!</definedName>
    <definedName name="数量">#REF!</definedName>
  </definedNames>
  <calcPr calcId="144525" concurrentCalc="0"/>
</workbook>
</file>

<file path=xl/calcChain.xml><?xml version="1.0" encoding="utf-8"?>
<calcChain xmlns="http://schemas.openxmlformats.org/spreadsheetml/2006/main">
  <c r="B118" i="31" l="1"/>
  <c r="B117" i="31"/>
  <c r="C116" i="31"/>
  <c r="B116" i="31"/>
  <c r="B115" i="31"/>
  <c r="B114" i="31"/>
  <c r="B113" i="31"/>
  <c r="B112" i="31"/>
  <c r="B111" i="31"/>
  <c r="B110" i="31"/>
  <c r="C109" i="31"/>
  <c r="B109" i="31"/>
  <c r="B108" i="31"/>
  <c r="B107" i="31"/>
  <c r="B106" i="31"/>
  <c r="B105" i="31"/>
  <c r="B104" i="31"/>
  <c r="B103" i="31"/>
  <c r="B102" i="31"/>
  <c r="B101" i="31"/>
  <c r="B100" i="31"/>
  <c r="B99" i="31"/>
  <c r="B98" i="31"/>
  <c r="B97" i="31"/>
  <c r="B96" i="31"/>
  <c r="B95" i="31"/>
  <c r="C94" i="31"/>
  <c r="B94" i="31"/>
  <c r="B93" i="31"/>
  <c r="B92" i="31"/>
  <c r="B91" i="31"/>
  <c r="B90" i="31"/>
  <c r="B89" i="31"/>
  <c r="B88" i="31"/>
  <c r="B87" i="31"/>
  <c r="B86" i="31"/>
  <c r="B85" i="31"/>
  <c r="B84" i="31"/>
  <c r="C83" i="31"/>
  <c r="B83" i="31"/>
  <c r="B82" i="31"/>
  <c r="B81" i="31"/>
  <c r="B80" i="31"/>
  <c r="B79" i="31"/>
  <c r="B78" i="31"/>
  <c r="B77" i="31"/>
  <c r="B76" i="31"/>
  <c r="B75" i="31"/>
  <c r="B74" i="31"/>
  <c r="B73" i="31"/>
  <c r="B72" i="31"/>
  <c r="B71" i="31"/>
  <c r="B70" i="31"/>
  <c r="B69" i="31"/>
  <c r="B68" i="31"/>
  <c r="B67" i="31"/>
  <c r="B66" i="31"/>
  <c r="B65" i="31"/>
  <c r="B64" i="31"/>
  <c r="B63" i="31"/>
  <c r="C62" i="31"/>
  <c r="B62" i="31"/>
  <c r="B61" i="31"/>
  <c r="B60" i="31"/>
  <c r="B59" i="31"/>
  <c r="B58" i="31"/>
  <c r="B57" i="31"/>
  <c r="B56" i="31"/>
  <c r="B55" i="31"/>
  <c r="B54" i="31"/>
  <c r="B53" i="31"/>
  <c r="B52" i="31"/>
  <c r="B51" i="31"/>
  <c r="B50" i="31"/>
  <c r="B49" i="31"/>
  <c r="C48" i="31"/>
  <c r="B48" i="31"/>
  <c r="B47" i="31"/>
  <c r="B46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6" i="31"/>
  <c r="B25" i="31"/>
  <c r="B24" i="31"/>
  <c r="B23" i="31"/>
  <c r="B22" i="31"/>
  <c r="B21" i="31"/>
  <c r="B20" i="31"/>
  <c r="B19" i="31"/>
  <c r="B18" i="31"/>
  <c r="B17" i="31"/>
  <c r="B16" i="31"/>
  <c r="B15" i="31"/>
  <c r="B14" i="31"/>
  <c r="B13" i="31"/>
  <c r="B12" i="31"/>
  <c r="B11" i="31"/>
  <c r="B10" i="31"/>
  <c r="B9" i="31"/>
  <c r="C8" i="31"/>
  <c r="B8" i="31"/>
  <c r="B7" i="31"/>
  <c r="B6" i="31"/>
  <c r="C5" i="31"/>
  <c r="B5" i="31"/>
  <c r="C4" i="31"/>
  <c r="B4" i="31"/>
  <c r="H21" i="26"/>
  <c r="G21" i="26"/>
  <c r="F21" i="26"/>
  <c r="D21" i="26"/>
  <c r="C21" i="26"/>
  <c r="B21" i="26"/>
  <c r="D20" i="26"/>
  <c r="C20" i="26"/>
  <c r="B20" i="26"/>
  <c r="H19" i="26"/>
  <c r="G19" i="26"/>
  <c r="F19" i="26"/>
  <c r="D19" i="26"/>
  <c r="C19" i="26"/>
  <c r="H18" i="26"/>
  <c r="G18" i="26"/>
  <c r="F18" i="26"/>
  <c r="D18" i="26"/>
  <c r="C18" i="26"/>
  <c r="H17" i="26"/>
  <c r="H16" i="26"/>
  <c r="G16" i="26"/>
  <c r="F16" i="26"/>
  <c r="H15" i="26"/>
  <c r="G15" i="26"/>
  <c r="F15" i="26"/>
  <c r="D15" i="26"/>
  <c r="C15" i="26"/>
  <c r="B15" i="26"/>
  <c r="H14" i="26"/>
  <c r="G14" i="26"/>
  <c r="F14" i="26"/>
  <c r="D14" i="26"/>
  <c r="C14" i="26"/>
  <c r="B14" i="26"/>
  <c r="H13" i="26"/>
  <c r="G13" i="26"/>
  <c r="F13" i="26"/>
  <c r="D13" i="26"/>
  <c r="C13" i="26"/>
  <c r="B13" i="26"/>
  <c r="H12" i="26"/>
  <c r="G12" i="26"/>
  <c r="F12" i="26"/>
  <c r="H11" i="26"/>
  <c r="G11" i="26"/>
  <c r="F11" i="26"/>
  <c r="D11" i="26"/>
  <c r="C11" i="26"/>
  <c r="B11" i="26"/>
  <c r="H10" i="26"/>
  <c r="G10" i="26"/>
  <c r="F10" i="26"/>
  <c r="D10" i="26"/>
  <c r="C10" i="26"/>
  <c r="B10" i="26"/>
  <c r="H9" i="26"/>
  <c r="G9" i="26"/>
  <c r="F9" i="26"/>
  <c r="D9" i="26"/>
  <c r="C9" i="26"/>
  <c r="B9" i="26"/>
  <c r="H8" i="26"/>
  <c r="G8" i="26"/>
  <c r="F8" i="26"/>
  <c r="D8" i="26"/>
  <c r="C8" i="26"/>
  <c r="B8" i="26"/>
  <c r="H7" i="26"/>
  <c r="G7" i="26"/>
  <c r="F7" i="26"/>
  <c r="D7" i="26"/>
  <c r="C7" i="26"/>
  <c r="B7" i="26"/>
  <c r="H6" i="26"/>
  <c r="G6" i="26"/>
  <c r="F6" i="26"/>
  <c r="H43" i="25"/>
  <c r="G43" i="25"/>
  <c r="F43" i="25"/>
  <c r="D43" i="25"/>
  <c r="C43" i="25"/>
  <c r="B43" i="25"/>
  <c r="D42" i="25"/>
  <c r="C42" i="25"/>
  <c r="B42" i="25"/>
  <c r="D41" i="25"/>
  <c r="C41" i="25"/>
  <c r="B41" i="25"/>
  <c r="D40" i="25"/>
  <c r="C40" i="25"/>
  <c r="B40" i="25"/>
  <c r="D39" i="25"/>
  <c r="C39" i="25"/>
  <c r="D38" i="25"/>
  <c r="C38" i="25"/>
  <c r="B38" i="25"/>
  <c r="H37" i="25"/>
  <c r="G37" i="25"/>
  <c r="D37" i="25"/>
  <c r="C37" i="25"/>
  <c r="H36" i="25"/>
  <c r="F36" i="25"/>
  <c r="D36" i="25"/>
  <c r="C36" i="25"/>
  <c r="H35" i="25"/>
  <c r="G35" i="25"/>
  <c r="F35" i="25"/>
  <c r="D35" i="25"/>
  <c r="C35" i="25"/>
  <c r="B35" i="25"/>
  <c r="H34" i="25"/>
  <c r="G34" i="25"/>
  <c r="F34" i="25"/>
  <c r="D34" i="25"/>
  <c r="C34" i="25"/>
  <c r="H33" i="25"/>
  <c r="G33" i="25"/>
  <c r="F33" i="25"/>
  <c r="H32" i="25"/>
  <c r="G32" i="25"/>
  <c r="F32" i="25"/>
  <c r="D32" i="25"/>
  <c r="C32" i="25"/>
  <c r="B32" i="25"/>
  <c r="D31" i="25"/>
  <c r="C31" i="25"/>
  <c r="B31" i="25"/>
  <c r="H30" i="25"/>
  <c r="G30" i="25"/>
  <c r="F30" i="25"/>
  <c r="D30" i="25"/>
  <c r="C30" i="25"/>
  <c r="B30" i="25"/>
  <c r="H29" i="25"/>
  <c r="G29" i="25"/>
  <c r="F29" i="25"/>
  <c r="D29" i="25"/>
  <c r="C29" i="25"/>
  <c r="B29" i="25"/>
  <c r="H28" i="25"/>
  <c r="G28" i="25"/>
  <c r="F28" i="25"/>
  <c r="D28" i="25"/>
  <c r="C28" i="25"/>
  <c r="B28" i="25"/>
  <c r="H27" i="25"/>
  <c r="G27" i="25"/>
  <c r="F27" i="25"/>
  <c r="H26" i="25"/>
  <c r="G26" i="25"/>
  <c r="F26" i="25"/>
  <c r="D26" i="25"/>
  <c r="C26" i="25"/>
  <c r="B26" i="25"/>
  <c r="H25" i="25"/>
  <c r="G25" i="25"/>
  <c r="F25" i="25"/>
  <c r="D25" i="25"/>
  <c r="C25" i="25"/>
  <c r="B25" i="25"/>
  <c r="H24" i="25"/>
  <c r="G24" i="25"/>
  <c r="F24" i="25"/>
  <c r="D24" i="25"/>
  <c r="C24" i="25"/>
  <c r="B24" i="25"/>
  <c r="H23" i="25"/>
  <c r="G23" i="25"/>
  <c r="F23" i="25"/>
  <c r="D23" i="25"/>
  <c r="C23" i="25"/>
  <c r="B23" i="25"/>
  <c r="H22" i="25"/>
  <c r="G22" i="25"/>
  <c r="F22" i="25"/>
  <c r="D22" i="25"/>
  <c r="C22" i="25"/>
  <c r="B22" i="25"/>
  <c r="H21" i="25"/>
  <c r="G21" i="25"/>
  <c r="F21" i="25"/>
  <c r="D21" i="25"/>
  <c r="C21" i="25"/>
  <c r="B21" i="25"/>
  <c r="H20" i="25"/>
  <c r="G20" i="25"/>
  <c r="F20" i="25"/>
  <c r="D20" i="25"/>
  <c r="C20" i="25"/>
  <c r="B20" i="25"/>
  <c r="H19" i="25"/>
  <c r="G19" i="25"/>
  <c r="F19" i="25"/>
  <c r="D19" i="25"/>
  <c r="C19" i="25"/>
  <c r="B19" i="25"/>
  <c r="H18" i="25"/>
  <c r="G18" i="25"/>
  <c r="F18" i="25"/>
  <c r="D18" i="25"/>
  <c r="C18" i="25"/>
  <c r="B18" i="25"/>
  <c r="H17" i="25"/>
  <c r="G17" i="25"/>
  <c r="F17" i="25"/>
  <c r="D17" i="25"/>
  <c r="C17" i="25"/>
  <c r="B17" i="25"/>
  <c r="H16" i="25"/>
  <c r="G16" i="25"/>
  <c r="F16" i="25"/>
  <c r="D16" i="25"/>
  <c r="C16" i="25"/>
  <c r="B16" i="25"/>
  <c r="H15" i="25"/>
  <c r="G15" i="25"/>
  <c r="F15" i="25"/>
  <c r="D15" i="25"/>
  <c r="C15" i="25"/>
  <c r="B15" i="25"/>
  <c r="H14" i="25"/>
  <c r="G14" i="25"/>
  <c r="F14" i="25"/>
  <c r="D14" i="25"/>
  <c r="C14" i="25"/>
  <c r="B14" i="25"/>
  <c r="H13" i="25"/>
  <c r="G13" i="25"/>
  <c r="F13" i="25"/>
  <c r="D13" i="25"/>
  <c r="C13" i="25"/>
  <c r="B13" i="25"/>
  <c r="H12" i="25"/>
  <c r="G12" i="25"/>
  <c r="F12" i="25"/>
  <c r="D12" i="25"/>
  <c r="C12" i="25"/>
  <c r="B12" i="25"/>
  <c r="H11" i="25"/>
  <c r="G11" i="25"/>
  <c r="F11" i="25"/>
  <c r="D11" i="25"/>
  <c r="C11" i="25"/>
  <c r="B11" i="25"/>
  <c r="H10" i="25"/>
  <c r="G10" i="25"/>
  <c r="F10" i="25"/>
  <c r="D10" i="25"/>
  <c r="C10" i="25"/>
  <c r="B10" i="25"/>
  <c r="H9" i="25"/>
  <c r="G9" i="25"/>
  <c r="F9" i="25"/>
  <c r="D9" i="25"/>
  <c r="C9" i="25"/>
  <c r="B9" i="25"/>
  <c r="H8" i="25"/>
  <c r="G8" i="25"/>
  <c r="F8" i="25"/>
  <c r="D8" i="25"/>
  <c r="C8" i="25"/>
  <c r="H7" i="25"/>
  <c r="G7" i="25"/>
  <c r="F7" i="25"/>
  <c r="D7" i="25"/>
  <c r="C7" i="25"/>
  <c r="B7" i="25"/>
  <c r="H6" i="25"/>
  <c r="G6" i="25"/>
  <c r="F6" i="25"/>
  <c r="D6" i="25"/>
  <c r="C6" i="25"/>
  <c r="B6" i="25"/>
  <c r="H17" i="24"/>
  <c r="G17" i="24"/>
  <c r="F17" i="24"/>
  <c r="D17" i="24"/>
  <c r="C17" i="24"/>
  <c r="B17" i="24"/>
  <c r="D15" i="24"/>
  <c r="H14" i="24"/>
  <c r="D14" i="24"/>
  <c r="H13" i="24"/>
  <c r="G13" i="24"/>
  <c r="F13" i="24"/>
  <c r="D13" i="24"/>
  <c r="C13" i="24"/>
  <c r="B13" i="24"/>
  <c r="D10" i="24"/>
  <c r="H7" i="24"/>
  <c r="D6" i="24"/>
  <c r="Q18" i="23"/>
  <c r="O18" i="23"/>
  <c r="P17" i="23"/>
  <c r="O17" i="23"/>
  <c r="O19" i="23"/>
  <c r="O20" i="23"/>
  <c r="O21" i="23"/>
  <c r="O22" i="23"/>
  <c r="O24" i="23"/>
  <c r="O23" i="23"/>
  <c r="O26" i="23"/>
  <c r="K17" i="23"/>
  <c r="L17" i="23"/>
  <c r="J17" i="23"/>
  <c r="N18" i="23"/>
  <c r="M18" i="23"/>
  <c r="J18" i="23"/>
  <c r="J19" i="23"/>
  <c r="J20" i="23"/>
  <c r="J21" i="23"/>
  <c r="J22" i="23"/>
  <c r="K23" i="23"/>
  <c r="M23" i="23"/>
  <c r="J23" i="23"/>
  <c r="J26" i="23"/>
  <c r="R26" i="23"/>
  <c r="Q19" i="23"/>
  <c r="Q23" i="23"/>
  <c r="Q26" i="23"/>
  <c r="P19" i="23"/>
  <c r="P23" i="23"/>
  <c r="P26" i="23"/>
  <c r="M19" i="23"/>
  <c r="M26" i="23"/>
  <c r="K19" i="23"/>
  <c r="K26" i="23"/>
  <c r="E7" i="23"/>
  <c r="E8" i="23"/>
  <c r="E9" i="23"/>
  <c r="F10" i="23"/>
  <c r="E10" i="23"/>
  <c r="E11" i="23"/>
  <c r="E12" i="23"/>
  <c r="E17" i="23"/>
  <c r="E19" i="23"/>
  <c r="E20" i="23"/>
  <c r="E21" i="23"/>
  <c r="E18" i="23"/>
  <c r="E24" i="23"/>
  <c r="E25" i="23"/>
  <c r="E23" i="23"/>
  <c r="E22" i="23"/>
  <c r="E26" i="23"/>
  <c r="C15" i="23"/>
  <c r="B15" i="23"/>
  <c r="D16" i="23"/>
  <c r="B16" i="23"/>
  <c r="B17" i="23"/>
  <c r="B19" i="23"/>
  <c r="B20" i="23"/>
  <c r="B21" i="23"/>
  <c r="B18" i="23"/>
  <c r="B22" i="23"/>
  <c r="D23" i="23"/>
  <c r="C23" i="23"/>
  <c r="B23" i="23"/>
  <c r="B26" i="23"/>
  <c r="H26" i="23"/>
  <c r="G17" i="23"/>
  <c r="G18" i="23"/>
  <c r="G23" i="23"/>
  <c r="G26" i="23"/>
  <c r="F17" i="23"/>
  <c r="F18" i="23"/>
  <c r="F23" i="23"/>
  <c r="F26" i="23"/>
  <c r="D17" i="23"/>
  <c r="D18" i="23"/>
  <c r="D26" i="23"/>
  <c r="C17" i="23"/>
  <c r="C18" i="23"/>
  <c r="C26" i="23"/>
  <c r="J25" i="23"/>
  <c r="R25" i="23"/>
  <c r="B25" i="23"/>
  <c r="H25" i="23"/>
  <c r="J24" i="23"/>
  <c r="R24" i="23"/>
  <c r="B24" i="23"/>
  <c r="H24" i="23"/>
  <c r="R23" i="23"/>
  <c r="H23" i="23"/>
  <c r="R22" i="23"/>
  <c r="H22" i="23"/>
  <c r="R21" i="23"/>
  <c r="H21" i="23"/>
  <c r="R20" i="23"/>
  <c r="H20" i="23"/>
  <c r="R19" i="23"/>
  <c r="H19" i="23"/>
  <c r="R18" i="23"/>
  <c r="H18" i="23"/>
  <c r="R17" i="23"/>
  <c r="H17" i="23"/>
  <c r="J16" i="23"/>
  <c r="R16" i="23"/>
  <c r="G16" i="23"/>
  <c r="E16" i="23"/>
  <c r="H16" i="23"/>
  <c r="O15" i="23"/>
  <c r="J15" i="23"/>
  <c r="R15" i="23"/>
  <c r="F15" i="23"/>
  <c r="E15" i="23"/>
  <c r="H15" i="23"/>
  <c r="J14" i="23"/>
  <c r="R14" i="23"/>
  <c r="H14" i="23"/>
  <c r="O13" i="23"/>
  <c r="J13" i="23"/>
  <c r="R13" i="23"/>
  <c r="H13" i="23"/>
  <c r="O12" i="23"/>
  <c r="J12" i="23"/>
  <c r="R12" i="23"/>
  <c r="B12" i="23"/>
  <c r="H12" i="23"/>
  <c r="O11" i="23"/>
  <c r="J11" i="23"/>
  <c r="R11" i="23"/>
  <c r="B11" i="23"/>
  <c r="H11" i="23"/>
  <c r="O10" i="23"/>
  <c r="J10" i="23"/>
  <c r="R10" i="23"/>
  <c r="B10" i="23"/>
  <c r="H10" i="23"/>
  <c r="O9" i="23"/>
  <c r="J9" i="23"/>
  <c r="R9" i="23"/>
  <c r="B9" i="23"/>
  <c r="H9" i="23"/>
  <c r="O8" i="23"/>
  <c r="J8" i="23"/>
  <c r="R8" i="23"/>
  <c r="B8" i="23"/>
  <c r="H8" i="23"/>
  <c r="O7" i="23"/>
  <c r="J7" i="23"/>
  <c r="R7" i="23"/>
  <c r="B7" i="23"/>
  <c r="H7" i="23"/>
  <c r="Z47" i="22"/>
  <c r="Y47" i="22"/>
  <c r="X47" i="22"/>
  <c r="W47" i="22"/>
  <c r="Q47" i="22"/>
  <c r="N47" i="22"/>
  <c r="M47" i="22"/>
  <c r="H47" i="22"/>
  <c r="G47" i="22"/>
  <c r="F47" i="22"/>
  <c r="E47" i="22"/>
  <c r="D47" i="22"/>
  <c r="C47" i="22"/>
  <c r="B47" i="22"/>
  <c r="H46" i="22"/>
  <c r="E46" i="22"/>
  <c r="B46" i="22"/>
  <c r="H45" i="22"/>
  <c r="E45" i="22"/>
  <c r="B45" i="22"/>
  <c r="H44" i="22"/>
  <c r="F44" i="22"/>
  <c r="E44" i="22"/>
  <c r="C44" i="22"/>
  <c r="B44" i="22"/>
  <c r="Z43" i="22"/>
  <c r="W43" i="22"/>
  <c r="M43" i="22"/>
  <c r="H43" i="22"/>
  <c r="E43" i="22"/>
  <c r="B43" i="22"/>
  <c r="Z42" i="22"/>
  <c r="W42" i="22"/>
  <c r="M42" i="22"/>
  <c r="H42" i="22"/>
  <c r="G42" i="22"/>
  <c r="E42" i="22"/>
  <c r="B42" i="22"/>
  <c r="Z41" i="22"/>
  <c r="Y41" i="22"/>
  <c r="X41" i="22"/>
  <c r="W41" i="22"/>
  <c r="Q41" i="22"/>
  <c r="N41" i="22"/>
  <c r="M41" i="22"/>
  <c r="H41" i="22"/>
  <c r="E41" i="22"/>
  <c r="B41" i="22"/>
  <c r="Z40" i="22"/>
  <c r="W40" i="22"/>
  <c r="M40" i="22"/>
  <c r="H40" i="22"/>
  <c r="G40" i="22"/>
  <c r="F40" i="22"/>
  <c r="E40" i="22"/>
  <c r="D40" i="22"/>
  <c r="C40" i="22"/>
  <c r="B40" i="22"/>
  <c r="Z39" i="22"/>
  <c r="W39" i="22"/>
  <c r="M39" i="22"/>
  <c r="H39" i="22"/>
  <c r="E39" i="22"/>
  <c r="B39" i="22"/>
  <c r="Z38" i="22"/>
  <c r="W38" i="22"/>
  <c r="M38" i="22"/>
  <c r="H38" i="22"/>
  <c r="E38" i="22"/>
  <c r="B38" i="22"/>
  <c r="Z37" i="22"/>
  <c r="W37" i="22"/>
  <c r="M37" i="22"/>
  <c r="H37" i="22"/>
  <c r="F37" i="22"/>
  <c r="E37" i="22"/>
  <c r="B37" i="22"/>
  <c r="Z36" i="22"/>
  <c r="Y36" i="22"/>
  <c r="X36" i="22"/>
  <c r="W36" i="22"/>
  <c r="Q36" i="22"/>
  <c r="N36" i="22"/>
  <c r="M36" i="22"/>
  <c r="H36" i="22"/>
  <c r="E36" i="22"/>
  <c r="B36" i="22"/>
  <c r="Z35" i="22"/>
  <c r="Y35" i="22"/>
  <c r="X35" i="22"/>
  <c r="W35" i="22"/>
  <c r="V35" i="22"/>
  <c r="U35" i="22"/>
  <c r="T35" i="22"/>
  <c r="Q35" i="22"/>
  <c r="N35" i="22"/>
  <c r="M35" i="22"/>
  <c r="L35" i="22"/>
  <c r="K35" i="22"/>
  <c r="J35" i="22"/>
  <c r="H35" i="22"/>
  <c r="E35" i="22"/>
  <c r="B35" i="22"/>
  <c r="Z34" i="22"/>
  <c r="Y34" i="22"/>
  <c r="W34" i="22"/>
  <c r="V34" i="22"/>
  <c r="T34" i="22"/>
  <c r="Q34" i="22"/>
  <c r="M34" i="22"/>
  <c r="L34" i="22"/>
  <c r="J34" i="22"/>
  <c r="H34" i="22"/>
  <c r="E34" i="22"/>
  <c r="B34" i="22"/>
  <c r="Z33" i="22"/>
  <c r="X33" i="22"/>
  <c r="W33" i="22"/>
  <c r="U33" i="22"/>
  <c r="T33" i="22"/>
  <c r="N33" i="22"/>
  <c r="M33" i="22"/>
  <c r="K33" i="22"/>
  <c r="J33" i="22"/>
  <c r="H33" i="22"/>
  <c r="E33" i="22"/>
  <c r="B33" i="22"/>
  <c r="H32" i="22"/>
  <c r="F32" i="22"/>
  <c r="E32" i="22"/>
  <c r="D32" i="22"/>
  <c r="C32" i="22"/>
  <c r="B32" i="22"/>
  <c r="Z31" i="22"/>
  <c r="W31" i="22"/>
  <c r="T31" i="22"/>
  <c r="Q31" i="22"/>
  <c r="N31" i="22"/>
  <c r="M31" i="22"/>
  <c r="H31" i="22"/>
  <c r="G31" i="22"/>
  <c r="F31" i="22"/>
  <c r="E31" i="22"/>
  <c r="D31" i="22"/>
  <c r="C31" i="22"/>
  <c r="B31" i="22"/>
  <c r="Z30" i="22"/>
  <c r="W30" i="22"/>
  <c r="T30" i="22"/>
  <c r="Q30" i="22"/>
  <c r="N30" i="22"/>
  <c r="M30" i="22"/>
  <c r="H30" i="22"/>
  <c r="G30" i="22"/>
  <c r="E30" i="22"/>
  <c r="D30" i="22"/>
  <c r="B30" i="22"/>
  <c r="Z29" i="22"/>
  <c r="W29" i="22"/>
  <c r="T29" i="22"/>
  <c r="Q29" i="22"/>
  <c r="N29" i="22"/>
  <c r="M29" i="22"/>
  <c r="H29" i="22"/>
  <c r="F29" i="22"/>
  <c r="E29" i="22"/>
  <c r="C29" i="22"/>
  <c r="B29" i="22"/>
  <c r="Z28" i="22"/>
  <c r="W28" i="22"/>
  <c r="T28" i="22"/>
  <c r="Q28" i="22"/>
  <c r="N28" i="22"/>
  <c r="M28" i="22"/>
  <c r="Z27" i="22"/>
  <c r="W27" i="22"/>
  <c r="T27" i="22"/>
  <c r="Q27" i="22"/>
  <c r="N27" i="22"/>
  <c r="M27" i="22"/>
  <c r="H27" i="22"/>
  <c r="E27" i="22"/>
  <c r="B27" i="22"/>
  <c r="Z26" i="22"/>
  <c r="W26" i="22"/>
  <c r="T26" i="22"/>
  <c r="Q26" i="22"/>
  <c r="N26" i="22"/>
  <c r="M26" i="22"/>
  <c r="H26" i="22"/>
  <c r="E26" i="22"/>
  <c r="B26" i="22"/>
  <c r="Z25" i="22"/>
  <c r="W25" i="22"/>
  <c r="T25" i="22"/>
  <c r="Q25" i="22"/>
  <c r="N25" i="22"/>
  <c r="M25" i="22"/>
  <c r="H25" i="22"/>
  <c r="B25" i="22"/>
  <c r="Z24" i="22"/>
  <c r="W24" i="22"/>
  <c r="T24" i="22"/>
  <c r="Q24" i="22"/>
  <c r="N24" i="22"/>
  <c r="M24" i="22"/>
  <c r="H24" i="22"/>
  <c r="B24" i="22"/>
  <c r="Z23" i="22"/>
  <c r="W23" i="22"/>
  <c r="T23" i="22"/>
  <c r="Q23" i="22"/>
  <c r="N23" i="22"/>
  <c r="M23" i="22"/>
  <c r="H23" i="22"/>
  <c r="E23" i="22"/>
  <c r="B23" i="22"/>
  <c r="Z22" i="22"/>
  <c r="W22" i="22"/>
  <c r="T22" i="22"/>
  <c r="Q22" i="22"/>
  <c r="N22" i="22"/>
  <c r="M22" i="22"/>
  <c r="H22" i="22"/>
  <c r="E22" i="22"/>
  <c r="B22" i="22"/>
  <c r="Z21" i="22"/>
  <c r="W21" i="22"/>
  <c r="T21" i="22"/>
  <c r="Q21" i="22"/>
  <c r="N21" i="22"/>
  <c r="M21" i="22"/>
  <c r="H21" i="22"/>
  <c r="G21" i="22"/>
  <c r="F21" i="22"/>
  <c r="E21" i="22"/>
  <c r="D21" i="22"/>
  <c r="C21" i="22"/>
  <c r="B21" i="22"/>
  <c r="Z20" i="22"/>
  <c r="W20" i="22"/>
  <c r="T20" i="22"/>
  <c r="Q20" i="22"/>
  <c r="N20" i="22"/>
  <c r="M20" i="22"/>
  <c r="H20" i="22"/>
  <c r="E20" i="22"/>
  <c r="B20" i="22"/>
  <c r="Z19" i="22"/>
  <c r="W19" i="22"/>
  <c r="T19" i="22"/>
  <c r="Q19" i="22"/>
  <c r="N19" i="22"/>
  <c r="M19" i="22"/>
  <c r="H19" i="22"/>
  <c r="E19" i="22"/>
  <c r="B19" i="22"/>
  <c r="Z18" i="22"/>
  <c r="W18" i="22"/>
  <c r="T18" i="22"/>
  <c r="Q18" i="22"/>
  <c r="N18" i="22"/>
  <c r="M18" i="22"/>
  <c r="H18" i="22"/>
  <c r="E18" i="22"/>
  <c r="B18" i="22"/>
  <c r="Z17" i="22"/>
  <c r="Y17" i="22"/>
  <c r="X17" i="22"/>
  <c r="W17" i="22"/>
  <c r="T17" i="22"/>
  <c r="Q17" i="22"/>
  <c r="N17" i="22"/>
  <c r="M17" i="22"/>
  <c r="H17" i="22"/>
  <c r="E17" i="22"/>
  <c r="B17" i="22"/>
  <c r="Z16" i="22"/>
  <c r="Y16" i="22"/>
  <c r="X16" i="22"/>
  <c r="W16" i="22"/>
  <c r="U16" i="22"/>
  <c r="T16" i="22"/>
  <c r="Q16" i="22"/>
  <c r="N16" i="22"/>
  <c r="M16" i="22"/>
  <c r="H16" i="22"/>
  <c r="E16" i="22"/>
  <c r="B16" i="22"/>
  <c r="Z15" i="22"/>
  <c r="X15" i="22"/>
  <c r="W15" i="22"/>
  <c r="T15" i="22"/>
  <c r="Q15" i="22"/>
  <c r="N15" i="22"/>
  <c r="M15" i="22"/>
  <c r="H15" i="22"/>
  <c r="E15" i="22"/>
  <c r="B15" i="22"/>
  <c r="Z14" i="22"/>
  <c r="X14" i="22"/>
  <c r="W14" i="22"/>
  <c r="U14" i="22"/>
  <c r="T14" i="22"/>
  <c r="Q14" i="22"/>
  <c r="N14" i="22"/>
  <c r="M14" i="22"/>
  <c r="H14" i="22"/>
  <c r="E14" i="22"/>
  <c r="B14" i="22"/>
  <c r="Z13" i="22"/>
  <c r="X13" i="22"/>
  <c r="W13" i="22"/>
  <c r="T13" i="22"/>
  <c r="Q13" i="22"/>
  <c r="N13" i="22"/>
  <c r="M13" i="22"/>
  <c r="H13" i="22"/>
  <c r="E13" i="22"/>
  <c r="B13" i="22"/>
  <c r="Z12" i="22"/>
  <c r="W12" i="22"/>
  <c r="T12" i="22"/>
  <c r="Q12" i="22"/>
  <c r="N12" i="22"/>
  <c r="M12" i="22"/>
  <c r="H12" i="22"/>
  <c r="E12" i="22"/>
  <c r="B12" i="22"/>
  <c r="Z11" i="22"/>
  <c r="X11" i="22"/>
  <c r="W11" i="22"/>
  <c r="T11" i="22"/>
  <c r="Q11" i="22"/>
  <c r="N11" i="22"/>
  <c r="M11" i="22"/>
  <c r="H11" i="22"/>
  <c r="E11" i="22"/>
  <c r="B11" i="22"/>
  <c r="Z10" i="22"/>
  <c r="X10" i="22"/>
  <c r="W10" i="22"/>
  <c r="U10" i="22"/>
  <c r="T10" i="22"/>
  <c r="Q10" i="22"/>
  <c r="N10" i="22"/>
  <c r="M10" i="22"/>
  <c r="H10" i="22"/>
  <c r="E10" i="22"/>
  <c r="B10" i="22"/>
  <c r="Z9" i="22"/>
  <c r="W9" i="22"/>
  <c r="T9" i="22"/>
  <c r="Q9" i="22"/>
  <c r="N9" i="22"/>
  <c r="M9" i="22"/>
  <c r="H9" i="22"/>
  <c r="E9" i="22"/>
  <c r="B9" i="22"/>
  <c r="Z8" i="22"/>
  <c r="W8" i="22"/>
  <c r="T8" i="22"/>
  <c r="Q8" i="22"/>
  <c r="N8" i="22"/>
  <c r="M8" i="22"/>
  <c r="H8" i="22"/>
  <c r="E8" i="22"/>
  <c r="B8" i="22"/>
  <c r="Z7" i="22"/>
  <c r="X7" i="22"/>
  <c r="W7" i="22"/>
  <c r="U7" i="22"/>
  <c r="T7" i="22"/>
  <c r="Q7" i="22"/>
  <c r="N7" i="22"/>
  <c r="M7" i="22"/>
  <c r="H7" i="22"/>
  <c r="F7" i="22"/>
  <c r="E7" i="22"/>
  <c r="C7" i="22"/>
  <c r="B7" i="22"/>
</calcChain>
</file>

<file path=xl/comments1.xml><?xml version="1.0" encoding="utf-8"?>
<comments xmlns="http://schemas.openxmlformats.org/spreadsheetml/2006/main">
  <authors>
    <author>lenovo</author>
  </authors>
  <commentList>
    <comment ref="G8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债券、产粮置换，项目压减
</t>
        </r>
      </text>
    </comment>
    <comment ref="G11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20亿专项债</t>
        </r>
      </text>
    </comment>
  </commentList>
</comments>
</file>

<file path=xl/sharedStrings.xml><?xml version="1.0" encoding="utf-8"?>
<sst xmlns="http://schemas.openxmlformats.org/spreadsheetml/2006/main" count="479" uniqueCount="286">
  <si>
    <r>
      <rPr>
        <sz val="16"/>
        <rFont val="方正黑体_GBK"/>
        <charset val="134"/>
      </rPr>
      <t>附件</t>
    </r>
    <r>
      <rPr>
        <sz val="16"/>
        <rFont val="Times New Roman"/>
      </rPr>
      <t xml:space="preserve">                                            </t>
    </r>
  </si>
  <si>
    <r>
      <rPr>
        <sz val="22"/>
        <rFont val="方正小标宋_GBK"/>
        <charset val="134"/>
      </rPr>
      <t>重庆市綦江区</t>
    </r>
    <r>
      <rPr>
        <sz val="22"/>
        <rFont val="Times New Roman"/>
        <family val="1"/>
      </rPr>
      <t>2022</t>
    </r>
    <r>
      <rPr>
        <sz val="22"/>
        <rFont val="方正小标宋_GBK"/>
        <charset val="134"/>
      </rPr>
      <t>年财政预算调整草案套表</t>
    </r>
  </si>
  <si>
    <r>
      <rPr>
        <sz val="18"/>
        <rFont val="方正小标宋_GBK"/>
        <charset val="134"/>
      </rPr>
      <t>重庆市綦江区</t>
    </r>
    <r>
      <rPr>
        <sz val="18"/>
        <rFont val="Times New Roman"/>
        <family val="1"/>
      </rPr>
      <t>2022</t>
    </r>
    <r>
      <rPr>
        <sz val="18"/>
        <rFont val="方正小标宋_GBK"/>
        <charset val="134"/>
      </rPr>
      <t>年一般公共预算调整预算收支草案表（表一）</t>
    </r>
  </si>
  <si>
    <t>制表：区财政局</t>
  </si>
  <si>
    <t>单位：万元</t>
  </si>
  <si>
    <t>预算收入</t>
  </si>
  <si>
    <t>预算支出</t>
  </si>
  <si>
    <t>项目</t>
  </si>
  <si>
    <r>
      <rPr>
        <sz val="10"/>
        <rFont val="Times New Roman"/>
        <family val="1"/>
      </rPr>
      <t>2022</t>
    </r>
    <r>
      <rPr>
        <sz val="10"/>
        <rFont val="方正黑体_GBK"/>
        <charset val="134"/>
      </rPr>
      <t>年　　　</t>
    </r>
    <r>
      <rPr>
        <sz val="10"/>
        <rFont val="Times New Roman"/>
        <family val="1"/>
      </rPr>
      <t xml:space="preserve">        </t>
    </r>
    <r>
      <rPr>
        <sz val="10"/>
        <rFont val="方正黑体_GBK"/>
        <charset val="134"/>
      </rPr>
      <t>　预算草案</t>
    </r>
  </si>
  <si>
    <r>
      <rPr>
        <sz val="10"/>
        <rFont val="Times New Roman"/>
        <family val="1"/>
      </rPr>
      <t>2022</t>
    </r>
    <r>
      <rPr>
        <sz val="10"/>
        <rFont val="方正黑体_GBK"/>
        <charset val="134"/>
      </rPr>
      <t>年预算数</t>
    </r>
  </si>
  <si>
    <r>
      <rPr>
        <sz val="10"/>
        <rFont val="Times New Roman"/>
        <family val="1"/>
      </rPr>
      <t>2022</t>
    </r>
    <r>
      <rPr>
        <sz val="10"/>
        <rFont val="方正黑体_GBK"/>
        <charset val="134"/>
      </rPr>
      <t>年　　　</t>
    </r>
    <r>
      <rPr>
        <sz val="10"/>
        <rFont val="Times New Roman"/>
        <family val="1"/>
      </rPr>
      <t xml:space="preserve">        </t>
    </r>
    <r>
      <rPr>
        <sz val="10"/>
        <rFont val="方正黑体_GBK"/>
        <charset val="134"/>
      </rPr>
      <t>　调整预算</t>
    </r>
  </si>
  <si>
    <r>
      <rPr>
        <sz val="10"/>
        <rFont val="Times New Roman"/>
        <family val="1"/>
      </rPr>
      <t>2022</t>
    </r>
    <r>
      <rPr>
        <sz val="10"/>
        <rFont val="方正黑体_GBK"/>
        <charset val="134"/>
      </rPr>
      <t>年调整预算</t>
    </r>
  </si>
  <si>
    <t>调整额</t>
  </si>
  <si>
    <r>
      <rPr>
        <sz val="10"/>
        <rFont val="Times New Roman"/>
        <family val="1"/>
      </rPr>
      <t>2021</t>
    </r>
    <r>
      <rPr>
        <sz val="10"/>
        <rFont val="方正黑体_GBK"/>
        <charset val="134"/>
      </rPr>
      <t>年</t>
    </r>
    <r>
      <rPr>
        <sz val="10"/>
        <rFont val="Times New Roman"/>
        <family val="1"/>
      </rPr>
      <t xml:space="preserve">            
</t>
    </r>
    <r>
      <rPr>
        <sz val="10"/>
        <rFont val="方正黑体_GBK"/>
        <charset val="134"/>
      </rPr>
      <t>决算数</t>
    </r>
  </si>
  <si>
    <r>
      <rPr>
        <sz val="10"/>
        <rFont val="Times New Roman"/>
        <family val="1"/>
      </rPr>
      <t>2021</t>
    </r>
    <r>
      <rPr>
        <sz val="10"/>
        <rFont val="方正黑体_GBK"/>
        <charset val="134"/>
      </rPr>
      <t>年执行数</t>
    </r>
  </si>
  <si>
    <r>
      <rPr>
        <sz val="10"/>
        <rFont val="Times New Roman"/>
        <family val="1"/>
      </rPr>
      <t>2022</t>
    </r>
    <r>
      <rPr>
        <sz val="10"/>
        <rFont val="方正黑体_GBK"/>
        <charset val="134"/>
      </rPr>
      <t>年</t>
    </r>
    <r>
      <rPr>
        <sz val="10"/>
        <rFont val="Times New Roman"/>
        <family val="1"/>
      </rPr>
      <t xml:space="preserve">           
 </t>
    </r>
    <r>
      <rPr>
        <sz val="10"/>
        <rFont val="方正黑体_GBK"/>
        <charset val="134"/>
      </rPr>
      <t>预算草案</t>
    </r>
  </si>
  <si>
    <r>
      <rPr>
        <sz val="10"/>
        <rFont val="Times New Roman"/>
        <family val="1"/>
      </rPr>
      <t>2022</t>
    </r>
    <r>
      <rPr>
        <sz val="10"/>
        <rFont val="方正黑体_GBK"/>
        <charset val="134"/>
      </rPr>
      <t>年</t>
    </r>
    <r>
      <rPr>
        <sz val="10"/>
        <rFont val="Times New Roman"/>
        <family val="1"/>
      </rPr>
      <t xml:space="preserve">            </t>
    </r>
    <r>
      <rPr>
        <sz val="10"/>
        <rFont val="方正黑体_GBK"/>
        <charset val="134"/>
      </rPr>
      <t>调整预算</t>
    </r>
  </si>
  <si>
    <r>
      <rPr>
        <sz val="10"/>
        <rFont val="Times New Roman"/>
        <family val="1"/>
      </rPr>
      <t>2022</t>
    </r>
    <r>
      <rPr>
        <sz val="10"/>
        <rFont val="方正黑体_GBK"/>
        <charset val="134"/>
      </rPr>
      <t>年</t>
    </r>
    <r>
      <rPr>
        <sz val="10"/>
        <rFont val="Times New Roman"/>
        <family val="1"/>
      </rPr>
      <t xml:space="preserve">            
</t>
    </r>
    <r>
      <rPr>
        <sz val="10"/>
        <rFont val="方正黑体_GBK"/>
        <charset val="134"/>
      </rPr>
      <t>调整预算</t>
    </r>
  </si>
  <si>
    <t>区本级</t>
  </si>
  <si>
    <t>街镇级</t>
  </si>
  <si>
    <t>区本级当年</t>
  </si>
  <si>
    <t>区本级结转</t>
  </si>
  <si>
    <t>街镇级当年</t>
  </si>
  <si>
    <t>街镇级结转</t>
  </si>
  <si>
    <r>
      <rPr>
        <sz val="10"/>
        <rFont val="Times New Roman"/>
        <family val="1"/>
      </rPr>
      <t xml:space="preserve">101 </t>
    </r>
    <r>
      <rPr>
        <sz val="10"/>
        <rFont val="方正仿宋_GBK"/>
        <charset val="134"/>
      </rPr>
      <t>税收收入</t>
    </r>
  </si>
  <si>
    <r>
      <rPr>
        <sz val="10"/>
        <rFont val="Times New Roman"/>
        <family val="1"/>
      </rPr>
      <t xml:space="preserve">201 </t>
    </r>
    <r>
      <rPr>
        <sz val="10"/>
        <rFont val="方正仿宋_GBK"/>
        <charset val="134"/>
      </rPr>
      <t>一般公共服务</t>
    </r>
  </si>
  <si>
    <r>
      <rPr>
        <sz val="10"/>
        <rFont val="Times New Roman"/>
        <family val="1"/>
      </rPr>
      <t xml:space="preserve">   10101 </t>
    </r>
    <r>
      <rPr>
        <sz val="10"/>
        <rFont val="方正仿宋_GBK"/>
        <charset val="134"/>
      </rPr>
      <t>增值税</t>
    </r>
  </si>
  <si>
    <r>
      <rPr>
        <sz val="10"/>
        <rFont val="Times New Roman"/>
        <family val="1"/>
      </rPr>
      <t xml:space="preserve">203 </t>
    </r>
    <r>
      <rPr>
        <sz val="10"/>
        <rFont val="方正仿宋_GBK"/>
        <charset val="134"/>
      </rPr>
      <t>国防</t>
    </r>
  </si>
  <si>
    <r>
      <rPr>
        <sz val="10"/>
        <rFont val="Times New Roman"/>
        <family val="1"/>
      </rPr>
      <t xml:space="preserve">   10103 </t>
    </r>
    <r>
      <rPr>
        <sz val="10"/>
        <rFont val="方正仿宋_GBK"/>
        <charset val="134"/>
      </rPr>
      <t>其他税收</t>
    </r>
  </si>
  <si>
    <r>
      <rPr>
        <sz val="10"/>
        <rFont val="Times New Roman"/>
        <family val="1"/>
      </rPr>
      <t xml:space="preserve">204 </t>
    </r>
    <r>
      <rPr>
        <sz val="10"/>
        <rFont val="方正仿宋_GBK"/>
        <charset val="134"/>
      </rPr>
      <t>公共安全</t>
    </r>
  </si>
  <si>
    <r>
      <rPr>
        <sz val="10"/>
        <rFont val="Times New Roman"/>
        <family val="1"/>
      </rPr>
      <t xml:space="preserve">   10104 </t>
    </r>
    <r>
      <rPr>
        <sz val="10"/>
        <rFont val="方正仿宋_GBK"/>
        <charset val="134"/>
      </rPr>
      <t>企业所得税</t>
    </r>
  </si>
  <si>
    <r>
      <rPr>
        <sz val="10"/>
        <rFont val="Times New Roman"/>
        <family val="1"/>
      </rPr>
      <t xml:space="preserve">205 </t>
    </r>
    <r>
      <rPr>
        <sz val="10"/>
        <rFont val="方正仿宋_GBK"/>
        <charset val="134"/>
      </rPr>
      <t>教育</t>
    </r>
  </si>
  <si>
    <r>
      <rPr>
        <sz val="10"/>
        <rFont val="Times New Roman"/>
        <family val="1"/>
      </rPr>
      <t xml:space="preserve">   10106 </t>
    </r>
    <r>
      <rPr>
        <sz val="10"/>
        <rFont val="方正仿宋_GBK"/>
        <charset val="134"/>
      </rPr>
      <t>个人所得税</t>
    </r>
  </si>
  <si>
    <r>
      <rPr>
        <sz val="10"/>
        <rFont val="Times New Roman"/>
        <family val="1"/>
      </rPr>
      <t xml:space="preserve">206 </t>
    </r>
    <r>
      <rPr>
        <sz val="10"/>
        <rFont val="方正仿宋_GBK"/>
        <charset val="134"/>
      </rPr>
      <t>科学技术</t>
    </r>
  </si>
  <si>
    <r>
      <rPr>
        <sz val="10"/>
        <rFont val="Times New Roman"/>
        <family val="1"/>
      </rPr>
      <t xml:space="preserve">   10107 </t>
    </r>
    <r>
      <rPr>
        <sz val="10"/>
        <rFont val="方正仿宋_GBK"/>
        <charset val="134"/>
      </rPr>
      <t>资源税</t>
    </r>
  </si>
  <si>
    <r>
      <rPr>
        <sz val="10"/>
        <rFont val="Times New Roman"/>
        <family val="1"/>
      </rPr>
      <t xml:space="preserve">207 </t>
    </r>
    <r>
      <rPr>
        <sz val="10"/>
        <rFont val="方正仿宋_GBK"/>
        <charset val="134"/>
      </rPr>
      <t>文化体育与传媒</t>
    </r>
  </si>
  <si>
    <r>
      <rPr>
        <sz val="10"/>
        <rFont val="Times New Roman"/>
        <family val="1"/>
      </rPr>
      <t xml:space="preserve">   10109 </t>
    </r>
    <r>
      <rPr>
        <sz val="10"/>
        <rFont val="方正仿宋_GBK"/>
        <charset val="134"/>
      </rPr>
      <t>城市维护建设税</t>
    </r>
  </si>
  <si>
    <r>
      <rPr>
        <sz val="10"/>
        <rFont val="Times New Roman"/>
        <family val="1"/>
      </rPr>
      <t xml:space="preserve">208 </t>
    </r>
    <r>
      <rPr>
        <sz val="10"/>
        <rFont val="方正仿宋_GBK"/>
        <charset val="134"/>
      </rPr>
      <t>社会保障和就业</t>
    </r>
  </si>
  <si>
    <r>
      <rPr>
        <sz val="10"/>
        <rFont val="Times New Roman"/>
        <family val="1"/>
      </rPr>
      <t xml:space="preserve">   10110 </t>
    </r>
    <r>
      <rPr>
        <sz val="10"/>
        <rFont val="方正仿宋_GBK"/>
        <charset val="134"/>
      </rPr>
      <t>房产税</t>
    </r>
  </si>
  <si>
    <r>
      <rPr>
        <sz val="10"/>
        <rFont val="Times New Roman"/>
        <family val="1"/>
      </rPr>
      <t xml:space="preserve">210 </t>
    </r>
    <r>
      <rPr>
        <sz val="10"/>
        <rFont val="方正仿宋_GBK"/>
        <charset val="134"/>
      </rPr>
      <t>卫生健康支出</t>
    </r>
  </si>
  <si>
    <r>
      <rPr>
        <sz val="10"/>
        <rFont val="Times New Roman"/>
        <family val="1"/>
      </rPr>
      <t xml:space="preserve">   10111 </t>
    </r>
    <r>
      <rPr>
        <sz val="10"/>
        <rFont val="方正仿宋_GBK"/>
        <charset val="134"/>
      </rPr>
      <t>印花税</t>
    </r>
  </si>
  <si>
    <r>
      <rPr>
        <sz val="10"/>
        <rFont val="Times New Roman"/>
        <family val="1"/>
      </rPr>
      <t xml:space="preserve">211 </t>
    </r>
    <r>
      <rPr>
        <sz val="10"/>
        <rFont val="方正仿宋_GBK"/>
        <charset val="134"/>
      </rPr>
      <t>节能环保</t>
    </r>
  </si>
  <si>
    <r>
      <rPr>
        <sz val="10"/>
        <rFont val="Times New Roman"/>
        <family val="1"/>
      </rPr>
      <t xml:space="preserve">   10112 </t>
    </r>
    <r>
      <rPr>
        <sz val="10"/>
        <rFont val="方正仿宋_GBK"/>
        <charset val="134"/>
      </rPr>
      <t>城镇土地使用税</t>
    </r>
  </si>
  <si>
    <r>
      <rPr>
        <sz val="10"/>
        <rFont val="Times New Roman"/>
        <family val="1"/>
      </rPr>
      <t xml:space="preserve">212 </t>
    </r>
    <r>
      <rPr>
        <sz val="10"/>
        <rFont val="方正仿宋_GBK"/>
        <charset val="134"/>
      </rPr>
      <t>城乡社区</t>
    </r>
  </si>
  <si>
    <r>
      <rPr>
        <sz val="10"/>
        <rFont val="Times New Roman"/>
        <family val="1"/>
      </rPr>
      <t xml:space="preserve">   10113 </t>
    </r>
    <r>
      <rPr>
        <sz val="10"/>
        <rFont val="方正仿宋_GBK"/>
        <charset val="134"/>
      </rPr>
      <t>土地增值税</t>
    </r>
  </si>
  <si>
    <r>
      <rPr>
        <sz val="10"/>
        <rFont val="Times New Roman"/>
        <family val="1"/>
      </rPr>
      <t xml:space="preserve">213 </t>
    </r>
    <r>
      <rPr>
        <sz val="10"/>
        <rFont val="方正仿宋_GBK"/>
        <charset val="134"/>
      </rPr>
      <t>农林水</t>
    </r>
  </si>
  <si>
    <r>
      <rPr>
        <sz val="10"/>
        <rFont val="Times New Roman"/>
        <family val="1"/>
      </rPr>
      <t xml:space="preserve">   10118 </t>
    </r>
    <r>
      <rPr>
        <sz val="10"/>
        <rFont val="方正仿宋_GBK"/>
        <charset val="134"/>
      </rPr>
      <t>耕地占用税</t>
    </r>
  </si>
  <si>
    <r>
      <rPr>
        <sz val="10"/>
        <rFont val="Times New Roman"/>
        <family val="1"/>
      </rPr>
      <t xml:space="preserve">214 </t>
    </r>
    <r>
      <rPr>
        <sz val="10"/>
        <rFont val="方正仿宋_GBK"/>
        <charset val="134"/>
      </rPr>
      <t>交通运输</t>
    </r>
  </si>
  <si>
    <r>
      <rPr>
        <sz val="10"/>
        <rFont val="Times New Roman"/>
        <family val="1"/>
      </rPr>
      <t xml:space="preserve">   10119 </t>
    </r>
    <r>
      <rPr>
        <sz val="10"/>
        <rFont val="方正仿宋_GBK"/>
        <charset val="134"/>
      </rPr>
      <t>契税</t>
    </r>
  </si>
  <si>
    <r>
      <rPr>
        <sz val="10"/>
        <rFont val="Times New Roman"/>
        <family val="1"/>
      </rPr>
      <t xml:space="preserve">215 </t>
    </r>
    <r>
      <rPr>
        <sz val="10"/>
        <rFont val="方正仿宋_GBK"/>
        <charset val="134"/>
      </rPr>
      <t>资源勘探信息等</t>
    </r>
  </si>
  <si>
    <r>
      <rPr>
        <sz val="10"/>
        <rFont val="Times New Roman"/>
        <family val="1"/>
      </rPr>
      <t xml:space="preserve">   11121 </t>
    </r>
    <r>
      <rPr>
        <sz val="10"/>
        <rFont val="方正仿宋_GBK"/>
        <charset val="134"/>
      </rPr>
      <t>环保税</t>
    </r>
  </si>
  <si>
    <r>
      <rPr>
        <sz val="10"/>
        <rFont val="Times New Roman"/>
        <family val="1"/>
      </rPr>
      <t xml:space="preserve">216 </t>
    </r>
    <r>
      <rPr>
        <sz val="10"/>
        <rFont val="方正仿宋_GBK"/>
        <charset val="134"/>
      </rPr>
      <t>商业服务业等</t>
    </r>
  </si>
  <si>
    <r>
      <rPr>
        <sz val="10"/>
        <rFont val="Times New Roman"/>
        <family val="1"/>
      </rPr>
      <t xml:space="preserve">103 </t>
    </r>
    <r>
      <rPr>
        <sz val="10"/>
        <rFont val="方正仿宋_GBK"/>
        <charset val="134"/>
      </rPr>
      <t>非税收入</t>
    </r>
  </si>
  <si>
    <r>
      <rPr>
        <sz val="10"/>
        <rFont val="Times New Roman"/>
        <family val="1"/>
      </rPr>
      <t xml:space="preserve">217 </t>
    </r>
    <r>
      <rPr>
        <sz val="10"/>
        <rFont val="方正仿宋_GBK"/>
        <charset val="134"/>
      </rPr>
      <t>金融支出</t>
    </r>
  </si>
  <si>
    <r>
      <rPr>
        <sz val="10"/>
        <rFont val="Times New Roman"/>
        <family val="1"/>
      </rPr>
      <t xml:space="preserve">   10302 </t>
    </r>
    <r>
      <rPr>
        <sz val="10"/>
        <rFont val="方正仿宋_GBK"/>
        <charset val="134"/>
      </rPr>
      <t>专项收入</t>
    </r>
  </si>
  <si>
    <r>
      <rPr>
        <sz val="10"/>
        <rFont val="Times New Roman"/>
        <family val="1"/>
      </rPr>
      <t xml:space="preserve">219 </t>
    </r>
    <r>
      <rPr>
        <sz val="10"/>
        <rFont val="方正仿宋_GBK"/>
        <charset val="134"/>
      </rPr>
      <t>援助其他地区</t>
    </r>
  </si>
  <si>
    <r>
      <rPr>
        <sz val="10"/>
        <rFont val="Times New Roman"/>
        <family val="1"/>
      </rPr>
      <t xml:space="preserve">   10304 </t>
    </r>
    <r>
      <rPr>
        <sz val="10"/>
        <rFont val="方正仿宋_GBK"/>
        <charset val="134"/>
      </rPr>
      <t>行政事业性收费</t>
    </r>
  </si>
  <si>
    <r>
      <rPr>
        <sz val="10"/>
        <rFont val="Times New Roman"/>
        <family val="1"/>
      </rPr>
      <t xml:space="preserve">220 </t>
    </r>
    <r>
      <rPr>
        <sz val="10"/>
        <rFont val="方正仿宋_GBK"/>
        <charset val="134"/>
      </rPr>
      <t>自然资源海洋气象等</t>
    </r>
  </si>
  <si>
    <r>
      <rPr>
        <sz val="10"/>
        <rFont val="Times New Roman"/>
        <family val="1"/>
      </rPr>
      <t xml:space="preserve">   10305 </t>
    </r>
    <r>
      <rPr>
        <sz val="10"/>
        <rFont val="方正仿宋_GBK"/>
        <charset val="134"/>
      </rPr>
      <t>罚没收入</t>
    </r>
  </si>
  <si>
    <r>
      <rPr>
        <sz val="10"/>
        <rFont val="Times New Roman"/>
        <family val="1"/>
      </rPr>
      <t xml:space="preserve">221 </t>
    </r>
    <r>
      <rPr>
        <sz val="10"/>
        <rFont val="方正仿宋_GBK"/>
        <charset val="134"/>
      </rPr>
      <t>住房保障</t>
    </r>
  </si>
  <si>
    <r>
      <rPr>
        <sz val="10"/>
        <rFont val="Times New Roman"/>
        <family val="1"/>
      </rPr>
      <t xml:space="preserve">   10307 </t>
    </r>
    <r>
      <rPr>
        <sz val="10"/>
        <rFont val="方正仿宋_GBK"/>
        <charset val="134"/>
      </rPr>
      <t>国有资产有偿使用收入</t>
    </r>
  </si>
  <si>
    <r>
      <rPr>
        <sz val="10"/>
        <rFont val="Times New Roman"/>
        <family val="1"/>
      </rPr>
      <t xml:space="preserve">222 </t>
    </r>
    <r>
      <rPr>
        <sz val="10"/>
        <rFont val="方正仿宋_GBK"/>
        <charset val="134"/>
      </rPr>
      <t>粮油物资储备</t>
    </r>
  </si>
  <si>
    <r>
      <rPr>
        <sz val="10"/>
        <rFont val="Times New Roman"/>
        <family val="1"/>
      </rPr>
      <t xml:space="preserve">   10308 </t>
    </r>
    <r>
      <rPr>
        <sz val="10"/>
        <rFont val="方正仿宋_GBK"/>
        <charset val="134"/>
      </rPr>
      <t>捐赠收入</t>
    </r>
  </si>
  <si>
    <r>
      <rPr>
        <sz val="10"/>
        <rFont val="Times New Roman"/>
        <family val="1"/>
      </rPr>
      <t xml:space="preserve">224 </t>
    </r>
    <r>
      <rPr>
        <sz val="10"/>
        <rFont val="方正仿宋_GBK"/>
        <charset val="134"/>
      </rPr>
      <t>灾害防治及应急管理支出</t>
    </r>
  </si>
  <si>
    <r>
      <rPr>
        <sz val="10"/>
        <rFont val="Times New Roman"/>
        <family val="1"/>
      </rPr>
      <t xml:space="preserve">   10399 </t>
    </r>
    <r>
      <rPr>
        <sz val="10"/>
        <rFont val="方正仿宋_GBK"/>
        <charset val="134"/>
      </rPr>
      <t>其他收入</t>
    </r>
  </si>
  <si>
    <r>
      <rPr>
        <sz val="10"/>
        <rFont val="Times New Roman"/>
        <family val="1"/>
      </rPr>
      <t xml:space="preserve">227 </t>
    </r>
    <r>
      <rPr>
        <sz val="10"/>
        <rFont val="方正仿宋_GBK"/>
        <charset val="134"/>
      </rPr>
      <t>预备费</t>
    </r>
  </si>
  <si>
    <r>
      <rPr>
        <sz val="10"/>
        <rFont val="Times New Roman"/>
        <family val="1"/>
      </rPr>
      <t xml:space="preserve">229 </t>
    </r>
    <r>
      <rPr>
        <sz val="10"/>
        <rFont val="方正仿宋_GBK"/>
        <charset val="134"/>
      </rPr>
      <t>其他支出</t>
    </r>
  </si>
  <si>
    <t>其中：区本级收入</t>
  </si>
  <si>
    <r>
      <rPr>
        <sz val="10"/>
        <rFont val="Times New Roman"/>
        <family val="1"/>
      </rPr>
      <t xml:space="preserve">231 </t>
    </r>
    <r>
      <rPr>
        <sz val="10"/>
        <rFont val="方正仿宋_GBK"/>
        <charset val="134"/>
      </rPr>
      <t>债务还本支出</t>
    </r>
  </si>
  <si>
    <r>
      <rPr>
        <sz val="10"/>
        <rFont val="Times New Roman"/>
        <family val="1"/>
      </rPr>
      <t xml:space="preserve">             </t>
    </r>
    <r>
      <rPr>
        <sz val="10"/>
        <rFont val="方正仿宋_GBK"/>
        <charset val="134"/>
      </rPr>
      <t>街镇级收入</t>
    </r>
  </si>
  <si>
    <r>
      <rPr>
        <sz val="10"/>
        <rFont val="Times New Roman"/>
        <family val="1"/>
      </rPr>
      <t xml:space="preserve">232 </t>
    </r>
    <r>
      <rPr>
        <sz val="10"/>
        <rFont val="方正仿宋_GBK"/>
        <charset val="134"/>
      </rPr>
      <t>债务付息</t>
    </r>
  </si>
  <si>
    <t>收 入 合 计</t>
  </si>
  <si>
    <r>
      <rPr>
        <sz val="10"/>
        <rFont val="Times New Roman"/>
        <family val="1"/>
      </rPr>
      <t xml:space="preserve">233 </t>
    </r>
    <r>
      <rPr>
        <sz val="10"/>
        <rFont val="方正仿宋_GBK"/>
        <charset val="134"/>
      </rPr>
      <t>债务发行费用</t>
    </r>
  </si>
  <si>
    <t>一、上级补助收入</t>
  </si>
  <si>
    <r>
      <rPr>
        <sz val="10"/>
        <rFont val="方正仿宋_GBK"/>
        <charset val="134"/>
      </rPr>
      <t>　　</t>
    </r>
    <r>
      <rPr>
        <sz val="10"/>
        <rFont val="Times New Roman"/>
        <family val="1"/>
      </rPr>
      <t xml:space="preserve"> </t>
    </r>
    <r>
      <rPr>
        <sz val="10"/>
        <rFont val="方正仿宋_GBK"/>
        <charset val="134"/>
      </rPr>
      <t>返还性收入</t>
    </r>
  </si>
  <si>
    <t>其中：区本级支出</t>
  </si>
  <si>
    <r>
      <rPr>
        <sz val="10"/>
        <rFont val="方正仿宋_GBK"/>
        <charset val="134"/>
      </rPr>
      <t>　　</t>
    </r>
    <r>
      <rPr>
        <sz val="10"/>
        <rFont val="Times New Roman"/>
        <family val="1"/>
      </rPr>
      <t xml:space="preserve"> </t>
    </r>
    <r>
      <rPr>
        <sz val="10"/>
        <rFont val="方正仿宋_GBK"/>
        <charset val="134"/>
      </rPr>
      <t>一般性转移支付收入</t>
    </r>
  </si>
  <si>
    <r>
      <rPr>
        <sz val="10"/>
        <rFont val="Times New Roman"/>
        <family val="1"/>
      </rPr>
      <t xml:space="preserve">             </t>
    </r>
    <r>
      <rPr>
        <sz val="10"/>
        <rFont val="方正仿宋_GBK"/>
        <charset val="134"/>
      </rPr>
      <t>街镇级支出</t>
    </r>
  </si>
  <si>
    <r>
      <rPr>
        <sz val="10"/>
        <rFont val="方正仿宋_GBK"/>
        <charset val="134"/>
      </rPr>
      <t>　　</t>
    </r>
    <r>
      <rPr>
        <sz val="10"/>
        <rFont val="Times New Roman"/>
        <family val="1"/>
      </rPr>
      <t xml:space="preserve"> </t>
    </r>
    <r>
      <rPr>
        <sz val="10"/>
        <rFont val="方正仿宋_GBK"/>
        <charset val="134"/>
      </rPr>
      <t>专项转移支付收入</t>
    </r>
  </si>
  <si>
    <r>
      <rPr>
        <b/>
        <sz val="10"/>
        <rFont val="方正仿宋_GBK"/>
        <charset val="134"/>
      </rPr>
      <t>支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charset val="134"/>
      </rPr>
      <t>出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charset val="134"/>
      </rPr>
      <t>合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charset val="134"/>
      </rPr>
      <t>计</t>
    </r>
  </si>
  <si>
    <r>
      <rPr>
        <sz val="10"/>
        <rFont val="方正仿宋_GBK"/>
        <charset val="134"/>
      </rPr>
      <t>　　</t>
    </r>
    <r>
      <rPr>
        <sz val="10"/>
        <rFont val="Times New Roman"/>
        <family val="1"/>
      </rPr>
      <t xml:space="preserve"> </t>
    </r>
    <r>
      <rPr>
        <sz val="10"/>
        <rFont val="方正仿宋_GBK"/>
        <charset val="134"/>
      </rPr>
      <t>特殊转移支付收入</t>
    </r>
  </si>
  <si>
    <t>一、上解上级支出</t>
  </si>
  <si>
    <t>二、债券转贷收入</t>
  </si>
  <si>
    <r>
      <rPr>
        <sz val="10"/>
        <rFont val="Times New Roman"/>
        <family val="1"/>
      </rPr>
      <t xml:space="preserve">         </t>
    </r>
    <r>
      <rPr>
        <sz val="10"/>
        <rFont val="方正仿宋_GBK"/>
        <charset val="134"/>
      </rPr>
      <t>体制上解</t>
    </r>
  </si>
  <si>
    <r>
      <rPr>
        <sz val="10"/>
        <rFont val="Times New Roman"/>
        <family val="1"/>
      </rPr>
      <t xml:space="preserve">         </t>
    </r>
    <r>
      <rPr>
        <sz val="10"/>
        <rFont val="方正仿宋_GBK"/>
        <charset val="134"/>
      </rPr>
      <t>一般债券转贷收入</t>
    </r>
  </si>
  <si>
    <r>
      <rPr>
        <sz val="10"/>
        <rFont val="Times New Roman"/>
        <family val="1"/>
      </rPr>
      <t xml:space="preserve">         </t>
    </r>
    <r>
      <rPr>
        <sz val="10"/>
        <rFont val="方正仿宋_GBK"/>
        <charset val="134"/>
      </rPr>
      <t>专项上解</t>
    </r>
  </si>
  <si>
    <r>
      <rPr>
        <sz val="10"/>
        <rFont val="Times New Roman"/>
        <family val="1"/>
      </rPr>
      <t xml:space="preserve">         </t>
    </r>
    <r>
      <rPr>
        <sz val="10"/>
        <rFont val="方正仿宋_GBK"/>
        <charset val="134"/>
      </rPr>
      <t>新增债券收入</t>
    </r>
  </si>
  <si>
    <t>二、债务还本支出</t>
  </si>
  <si>
    <t>三、上年结转结余</t>
  </si>
  <si>
    <t>三、补充预算稳定调节基金</t>
  </si>
  <si>
    <r>
      <rPr>
        <sz val="10"/>
        <rFont val="Times New Roman"/>
        <family val="1"/>
      </rPr>
      <t xml:space="preserve">         </t>
    </r>
    <r>
      <rPr>
        <sz val="10"/>
        <rFont val="方正仿宋_GBK"/>
        <charset val="134"/>
      </rPr>
      <t>其中：区本级</t>
    </r>
  </si>
  <si>
    <t>四、当年结转结余</t>
  </si>
  <si>
    <r>
      <rPr>
        <sz val="10"/>
        <rFont val="Times New Roman"/>
        <family val="1"/>
      </rPr>
      <t xml:space="preserve">         </t>
    </r>
    <r>
      <rPr>
        <sz val="10"/>
        <rFont val="方正仿宋_GBK"/>
        <charset val="134"/>
      </rPr>
      <t>街镇级</t>
    </r>
  </si>
  <si>
    <t>四、预算稳定调节基金</t>
  </si>
  <si>
    <t>五、调入资金</t>
  </si>
  <si>
    <r>
      <rPr>
        <sz val="10"/>
        <rFont val="Times New Roman"/>
        <family val="1"/>
      </rPr>
      <t xml:space="preserve">         </t>
    </r>
    <r>
      <rPr>
        <sz val="10"/>
        <rFont val="方正仿宋_GBK"/>
        <charset val="134"/>
      </rPr>
      <t>政府性基金预算调入</t>
    </r>
  </si>
  <si>
    <r>
      <rPr>
        <sz val="10"/>
        <rFont val="Times New Roman"/>
        <family val="1"/>
      </rPr>
      <t xml:space="preserve">         </t>
    </r>
    <r>
      <rPr>
        <sz val="10"/>
        <rFont val="方正仿宋_GBK"/>
        <charset val="134"/>
      </rPr>
      <t>国有资本经营预算调入</t>
    </r>
  </si>
  <si>
    <r>
      <rPr>
        <b/>
        <sz val="10"/>
        <rFont val="方正仿宋_GBK"/>
        <charset val="134"/>
      </rPr>
      <t>收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charset val="134"/>
      </rPr>
      <t>入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charset val="134"/>
      </rPr>
      <t>总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charset val="134"/>
      </rPr>
      <t>计</t>
    </r>
  </si>
  <si>
    <r>
      <rPr>
        <b/>
        <sz val="10"/>
        <rFont val="方正仿宋_GBK"/>
        <charset val="134"/>
      </rPr>
      <t>支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charset val="134"/>
      </rPr>
      <t>出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charset val="134"/>
      </rPr>
      <t>总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charset val="134"/>
      </rPr>
      <t>计</t>
    </r>
  </si>
  <si>
    <r>
      <rPr>
        <sz val="18"/>
        <rFont val="方正小标宋_GBK"/>
        <charset val="134"/>
      </rPr>
      <t>重庆市綦江区</t>
    </r>
    <r>
      <rPr>
        <sz val="18"/>
        <rFont val="Times New Roman"/>
        <family val="1"/>
      </rPr>
      <t>2022</t>
    </r>
    <r>
      <rPr>
        <sz val="18"/>
        <rFont val="方正小标宋_GBK"/>
        <charset val="134"/>
      </rPr>
      <t>年政府性基金预算调整预算收支草案表（表二）</t>
    </r>
  </si>
  <si>
    <r>
      <rPr>
        <sz val="10"/>
        <rFont val="Times New Roman"/>
        <family val="1"/>
      </rPr>
      <t>2022</t>
    </r>
    <r>
      <rPr>
        <sz val="10"/>
        <rFont val="方正黑体_GBK"/>
        <charset val="134"/>
      </rPr>
      <t>年</t>
    </r>
    <r>
      <rPr>
        <sz val="10"/>
        <rFont val="Times New Roman"/>
        <family val="1"/>
      </rPr>
      <t xml:space="preserve">
</t>
    </r>
    <r>
      <rPr>
        <sz val="10"/>
        <rFont val="方正黑体_GBK"/>
        <charset val="134"/>
      </rPr>
      <t>预算草案</t>
    </r>
  </si>
  <si>
    <r>
      <rPr>
        <sz val="10"/>
        <rFont val="Times New Roman"/>
        <family val="1"/>
      </rPr>
      <t>2022</t>
    </r>
    <r>
      <rPr>
        <sz val="10"/>
        <rFont val="方正黑体_GBK"/>
        <charset val="134"/>
      </rPr>
      <t>年</t>
    </r>
    <r>
      <rPr>
        <sz val="10"/>
        <rFont val="Times New Roman"/>
        <family val="1"/>
      </rPr>
      <t xml:space="preserve">
</t>
    </r>
    <r>
      <rPr>
        <sz val="10"/>
        <rFont val="方正黑体_GBK"/>
        <charset val="134"/>
      </rPr>
      <t>调整预算</t>
    </r>
  </si>
  <si>
    <r>
      <rPr>
        <sz val="10"/>
        <rFont val="Times New Roman"/>
        <family val="1"/>
      </rPr>
      <t xml:space="preserve">   1030144 </t>
    </r>
    <r>
      <rPr>
        <sz val="10"/>
        <rFont val="方正仿宋_GBK"/>
        <charset val="134"/>
      </rPr>
      <t>城市公用事业附加</t>
    </r>
  </si>
  <si>
    <r>
      <rPr>
        <sz val="10"/>
        <rFont val="Times New Roman"/>
        <family val="1"/>
      </rPr>
      <t xml:space="preserve">   1030146 </t>
    </r>
    <r>
      <rPr>
        <sz val="10"/>
        <rFont val="方正仿宋_GBK"/>
        <charset val="134"/>
      </rPr>
      <t>国有土地收益基金</t>
    </r>
  </si>
  <si>
    <r>
      <rPr>
        <sz val="10"/>
        <rFont val="Times New Roman"/>
        <family val="1"/>
      </rPr>
      <t xml:space="preserve">   1030147 </t>
    </r>
    <r>
      <rPr>
        <sz val="10"/>
        <rFont val="方正仿宋_GBK"/>
        <charset val="134"/>
      </rPr>
      <t>农业土开发资金</t>
    </r>
  </si>
  <si>
    <r>
      <rPr>
        <sz val="10"/>
        <rFont val="Times New Roman"/>
        <family val="1"/>
      </rPr>
      <t xml:space="preserve">   1030148 </t>
    </r>
    <r>
      <rPr>
        <sz val="10"/>
        <rFont val="方正仿宋_GBK"/>
        <charset val="134"/>
      </rPr>
      <t>国有土地使用权出让</t>
    </r>
  </si>
  <si>
    <r>
      <rPr>
        <sz val="10"/>
        <rFont val="Times New Roman"/>
        <family val="1"/>
      </rPr>
      <t xml:space="preserve">   1030156 </t>
    </r>
    <r>
      <rPr>
        <sz val="10"/>
        <rFont val="方正仿宋_GBK"/>
        <charset val="134"/>
      </rPr>
      <t>城市基础设施配套费收入</t>
    </r>
  </si>
  <si>
    <r>
      <rPr>
        <sz val="10"/>
        <rFont val="Times New Roman"/>
        <family val="1"/>
      </rPr>
      <t xml:space="preserve">   1030178 </t>
    </r>
    <r>
      <rPr>
        <sz val="10"/>
        <rFont val="方正仿宋_GBK"/>
        <charset val="134"/>
      </rPr>
      <t>污水处理费收入</t>
    </r>
  </si>
  <si>
    <r>
      <rPr>
        <sz val="10"/>
        <rFont val="Times New Roman"/>
        <family val="1"/>
      </rPr>
      <t xml:space="preserve">234 </t>
    </r>
    <r>
      <rPr>
        <sz val="10"/>
        <rFont val="方正仿宋_GBK"/>
        <charset val="134"/>
      </rPr>
      <t>抗疫特别国债安排的支出</t>
    </r>
  </si>
  <si>
    <r>
      <rPr>
        <b/>
        <sz val="10"/>
        <rFont val="方正仿宋_GBK"/>
        <charset val="134"/>
      </rPr>
      <t>收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charset val="134"/>
      </rPr>
      <t>入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charset val="134"/>
      </rPr>
      <t>合</t>
    </r>
    <r>
      <rPr>
        <b/>
        <sz val="10"/>
        <rFont val="Times New Roman"/>
        <family val="1"/>
      </rPr>
      <t xml:space="preserve">  </t>
    </r>
    <r>
      <rPr>
        <b/>
        <sz val="10"/>
        <rFont val="方正仿宋_GBK"/>
        <charset val="134"/>
      </rPr>
      <t>计</t>
    </r>
  </si>
  <si>
    <t>　　专项补助</t>
  </si>
  <si>
    <t>　　结算补助</t>
  </si>
  <si>
    <t>　　特别国债</t>
  </si>
  <si>
    <t>二、债券还本支出</t>
  </si>
  <si>
    <t>三、调出资金</t>
  </si>
  <si>
    <r>
      <rPr>
        <sz val="18"/>
        <rFont val="方正小标宋_GBK"/>
        <charset val="134"/>
      </rPr>
      <t>重庆市綦江区</t>
    </r>
    <r>
      <rPr>
        <sz val="18"/>
        <rFont val="Times New Roman"/>
        <family val="1"/>
      </rPr>
      <t>2022</t>
    </r>
    <r>
      <rPr>
        <sz val="18"/>
        <rFont val="方正小标宋_GBK"/>
        <charset val="134"/>
      </rPr>
      <t>年国有资本经营预算调整预算收支草案表（表三）</t>
    </r>
  </si>
  <si>
    <r>
      <rPr>
        <sz val="10"/>
        <rFont val="Times New Roman"/>
        <family val="1"/>
      </rPr>
      <t xml:space="preserve">1030601 </t>
    </r>
    <r>
      <rPr>
        <sz val="10"/>
        <rFont val="方正仿宋_GBK"/>
        <charset val="134"/>
      </rPr>
      <t>利润收入</t>
    </r>
  </si>
  <si>
    <r>
      <rPr>
        <sz val="10"/>
        <rFont val="Times New Roman"/>
        <family val="1"/>
      </rPr>
      <t xml:space="preserve">1030602 </t>
    </r>
    <r>
      <rPr>
        <sz val="10"/>
        <rFont val="方正仿宋_GBK"/>
        <charset val="134"/>
      </rPr>
      <t>股利、股息收入</t>
    </r>
  </si>
  <si>
    <r>
      <rPr>
        <sz val="10"/>
        <rFont val="Times New Roman"/>
        <family val="1"/>
      </rPr>
      <t xml:space="preserve">22301 </t>
    </r>
    <r>
      <rPr>
        <sz val="10"/>
        <rFont val="方正仿宋_GBK"/>
        <charset val="134"/>
      </rPr>
      <t>解决历史遗留问题及改革成本</t>
    </r>
  </si>
  <si>
    <r>
      <rPr>
        <sz val="10"/>
        <rFont val="Times New Roman"/>
        <family val="1"/>
      </rPr>
      <t xml:space="preserve">1030603 </t>
    </r>
    <r>
      <rPr>
        <sz val="10"/>
        <rFont val="方正仿宋_GBK"/>
        <charset val="134"/>
      </rPr>
      <t>产权转让收入</t>
    </r>
  </si>
  <si>
    <r>
      <rPr>
        <sz val="10"/>
        <rFont val="Times New Roman"/>
        <family val="1"/>
      </rPr>
      <t xml:space="preserve">22302 </t>
    </r>
    <r>
      <rPr>
        <sz val="10"/>
        <rFont val="方正仿宋_GBK"/>
        <charset val="134"/>
      </rPr>
      <t>国有企业资本金注入</t>
    </r>
  </si>
  <si>
    <r>
      <rPr>
        <sz val="10"/>
        <rFont val="Times New Roman"/>
        <family val="1"/>
      </rPr>
      <t xml:space="preserve">1030604 </t>
    </r>
    <r>
      <rPr>
        <sz val="10"/>
        <rFont val="方正仿宋_GBK"/>
        <charset val="134"/>
      </rPr>
      <t>清算收入</t>
    </r>
  </si>
  <si>
    <r>
      <rPr>
        <sz val="10"/>
        <rFont val="Times New Roman"/>
        <family val="1"/>
      </rPr>
      <t xml:space="preserve">22303 </t>
    </r>
    <r>
      <rPr>
        <sz val="10"/>
        <rFont val="方正仿宋_GBK"/>
        <charset val="134"/>
      </rPr>
      <t>国有企业政策性补贴</t>
    </r>
  </si>
  <si>
    <r>
      <rPr>
        <sz val="10"/>
        <rFont val="Times New Roman"/>
        <family val="1"/>
      </rPr>
      <t xml:space="preserve">1030698 </t>
    </r>
    <r>
      <rPr>
        <sz val="10"/>
        <rFont val="方正仿宋_GBK"/>
        <charset val="134"/>
      </rPr>
      <t>其他国有资本经营预算收入</t>
    </r>
  </si>
  <si>
    <r>
      <rPr>
        <sz val="10"/>
        <rFont val="Times New Roman"/>
        <family val="1"/>
      </rPr>
      <t xml:space="preserve">22304 </t>
    </r>
    <r>
      <rPr>
        <sz val="10"/>
        <rFont val="方正仿宋_GBK"/>
        <charset val="134"/>
      </rPr>
      <t>金融国有资本经营预算支出</t>
    </r>
  </si>
  <si>
    <r>
      <rPr>
        <sz val="10"/>
        <rFont val="Times New Roman"/>
        <family val="1"/>
      </rPr>
      <t xml:space="preserve">22399 </t>
    </r>
    <r>
      <rPr>
        <sz val="10"/>
        <rFont val="方正仿宋_GBK"/>
        <charset val="134"/>
      </rPr>
      <t>其他国有资本经营预算支出</t>
    </r>
  </si>
  <si>
    <r>
      <rPr>
        <b/>
        <sz val="10"/>
        <rFont val="方正仿宋_GBK"/>
        <charset val="134"/>
      </rPr>
      <t>收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charset val="134"/>
      </rPr>
      <t>入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charset val="134"/>
      </rPr>
      <t>合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charset val="134"/>
      </rPr>
      <t>计</t>
    </r>
  </si>
  <si>
    <r>
      <rPr>
        <b/>
        <sz val="10"/>
        <rFont val="方正仿宋_GBK"/>
        <charset val="134"/>
      </rPr>
      <t>支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charset val="134"/>
      </rPr>
      <t>出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charset val="134"/>
      </rPr>
      <t>合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charset val="134"/>
      </rPr>
      <t>计</t>
    </r>
  </si>
  <si>
    <t>一、调出资金</t>
  </si>
  <si>
    <t>二、上年结转结余</t>
  </si>
  <si>
    <t>二、当年结转结余</t>
  </si>
  <si>
    <r>
      <rPr>
        <b/>
        <sz val="10"/>
        <rFont val="方正仿宋_GBK"/>
        <charset val="134"/>
      </rPr>
      <t>收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charset val="134"/>
      </rPr>
      <t>入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charset val="134"/>
      </rPr>
      <t>总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charset val="134"/>
      </rPr>
      <t>计</t>
    </r>
  </si>
  <si>
    <r>
      <rPr>
        <b/>
        <sz val="10"/>
        <rFont val="方正仿宋_GBK"/>
        <charset val="134"/>
      </rPr>
      <t>支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charset val="134"/>
      </rPr>
      <t>出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charset val="134"/>
      </rPr>
      <t>总</t>
    </r>
    <r>
      <rPr>
        <b/>
        <sz val="10"/>
        <rFont val="Times New Roman"/>
        <family val="1"/>
      </rPr>
      <t xml:space="preserve"> </t>
    </r>
    <r>
      <rPr>
        <b/>
        <sz val="10"/>
        <rFont val="方正仿宋_GBK"/>
        <charset val="134"/>
      </rPr>
      <t>计</t>
    </r>
  </si>
  <si>
    <t>说明：全区国有资本经营预算收支皆为区本级收支。</t>
  </si>
  <si>
    <r>
      <rPr>
        <sz val="18"/>
        <rFont val="方正小标宋_GBK"/>
        <charset val="134"/>
      </rPr>
      <t>重庆市綦江区</t>
    </r>
    <r>
      <rPr>
        <sz val="18"/>
        <rFont val="Times New Roman"/>
        <family val="1"/>
      </rPr>
      <t>2022</t>
    </r>
    <r>
      <rPr>
        <sz val="18"/>
        <rFont val="方正小标宋_GBK"/>
        <charset val="134"/>
      </rPr>
      <t>年区本级一般公共预算调整预算收支草案表（表四）</t>
    </r>
  </si>
  <si>
    <r>
      <rPr>
        <sz val="10"/>
        <rFont val="Times New Roman"/>
        <family val="1"/>
      </rPr>
      <t>2022</t>
    </r>
    <r>
      <rPr>
        <sz val="10"/>
        <rFont val="方正黑体_GBK"/>
        <charset val="134"/>
      </rPr>
      <t>年</t>
    </r>
    <r>
      <rPr>
        <sz val="10"/>
        <rFont val="Times New Roman"/>
        <family val="1"/>
      </rPr>
      <t xml:space="preserve">        
</t>
    </r>
    <r>
      <rPr>
        <sz val="10"/>
        <rFont val="方正黑体_GBK"/>
        <charset val="134"/>
      </rPr>
      <t>调整预算</t>
    </r>
  </si>
  <si>
    <t>　　返还性收入</t>
  </si>
  <si>
    <t>　　一般性转移支付收入</t>
  </si>
  <si>
    <t>　　专项转移支付收入</t>
  </si>
  <si>
    <t>　　特殊转移支付收入</t>
  </si>
  <si>
    <t>二、街镇上解收入</t>
  </si>
  <si>
    <r>
      <rPr>
        <sz val="10"/>
        <rFont val="Times New Roman"/>
        <family val="1"/>
      </rPr>
      <t xml:space="preserve">        </t>
    </r>
    <r>
      <rPr>
        <sz val="10"/>
        <rFont val="方正仿宋_GBK"/>
        <charset val="134"/>
      </rPr>
      <t>体制上解</t>
    </r>
  </si>
  <si>
    <t>三、债券转贷收入</t>
  </si>
  <si>
    <r>
      <rPr>
        <sz val="10"/>
        <rFont val="Times New Roman"/>
        <family val="1"/>
      </rPr>
      <t xml:space="preserve">        </t>
    </r>
    <r>
      <rPr>
        <sz val="10"/>
        <rFont val="方正仿宋_GBK"/>
        <charset val="134"/>
      </rPr>
      <t>专项上解</t>
    </r>
  </si>
  <si>
    <t>二、补助街镇支出</t>
  </si>
  <si>
    <t>三、债务还本支出</t>
  </si>
  <si>
    <t>四、上年结转结余</t>
  </si>
  <si>
    <t>四、补充预算稳定调节基金</t>
  </si>
  <si>
    <t>五、安排预算稳定调解基金</t>
  </si>
  <si>
    <t>五、当年结转结余</t>
  </si>
  <si>
    <t>六、调入资金</t>
  </si>
  <si>
    <r>
      <rPr>
        <sz val="18"/>
        <rFont val="方正小标宋_GBK"/>
        <charset val="134"/>
      </rPr>
      <t>重庆市綦江区</t>
    </r>
    <r>
      <rPr>
        <sz val="18"/>
        <rFont val="Times New Roman"/>
        <family val="1"/>
      </rPr>
      <t>2022</t>
    </r>
    <r>
      <rPr>
        <sz val="18"/>
        <rFont val="方正小标宋_GBK"/>
        <charset val="134"/>
      </rPr>
      <t>年区本级政府性基金调整预算收支草案表（表五）</t>
    </r>
  </si>
  <si>
    <t>四、调出资金</t>
  </si>
  <si>
    <t>附件10</t>
  </si>
  <si>
    <t>2020年支出压减情况（表十）</t>
  </si>
  <si>
    <t>单位</t>
  </si>
  <si>
    <t>合计</t>
  </si>
  <si>
    <t>紧日子措施</t>
  </si>
  <si>
    <t>预算数</t>
  </si>
  <si>
    <t>剩余额度</t>
  </si>
  <si>
    <t>平衡方案</t>
  </si>
  <si>
    <t>汇总</t>
  </si>
  <si>
    <t>预算科</t>
  </si>
  <si>
    <t>重庆市綦江区消防救援支队</t>
  </si>
  <si>
    <t>预算科直报</t>
  </si>
  <si>
    <t>行财科</t>
  </si>
  <si>
    <t>中共重庆市綦江区委办公室</t>
  </si>
  <si>
    <t>重庆市綦江区人民代表大会常务委员会办公室</t>
  </si>
  <si>
    <t>重庆市綦江区人民政府办公室</t>
  </si>
  <si>
    <r>
      <rPr>
        <sz val="10"/>
        <rFont val="Arial"/>
        <family val="2"/>
      </rPr>
      <t>中国人民政治协商会议重庆市綦江区委员会办公室</t>
    </r>
  </si>
  <si>
    <t>中国共产党重庆市綦江区纪律检查委员会</t>
  </si>
  <si>
    <t>中共重庆市綦江区委组织部</t>
  </si>
  <si>
    <t>中共重庆市綦江区委宣传部</t>
  </si>
  <si>
    <t>中共重庆市綦江区委统一战线工作部</t>
  </si>
  <si>
    <t>中共重庆市綦江区委政法委员会</t>
  </si>
  <si>
    <t>中共重庆市綦江区委机构编制委员会办公室</t>
  </si>
  <si>
    <t>重庆市綦江区工商业联合会</t>
  </si>
  <si>
    <t>重庆市綦江区总工会</t>
  </si>
  <si>
    <t>重庆市綦江区青少年活动中心</t>
  </si>
  <si>
    <t>重庆市綦江区妇女联合会</t>
  </si>
  <si>
    <t>重庆市綦江区归侨侨眷联合会</t>
  </si>
  <si>
    <t>重庆市綦江区公安局</t>
  </si>
  <si>
    <t>重庆市綦江区司法局</t>
  </si>
  <si>
    <t>重庆市綦江区矫正帮教管理服务中心</t>
  </si>
  <si>
    <t>重庆市綦江区财政局</t>
  </si>
  <si>
    <t>重庆市綦江区税费征收管理中心</t>
  </si>
  <si>
    <t>重庆市綦江区财政预算评审中心</t>
  </si>
  <si>
    <t>重庆市綦江区财政预算绩效管理中心</t>
  </si>
  <si>
    <t>中华会计函授学校綦江分校</t>
  </si>
  <si>
    <t>重庆市綦江区审计局</t>
  </si>
  <si>
    <t>重庆市綦江区统计局</t>
  </si>
  <si>
    <t>重庆市綦江区信访办公室</t>
  </si>
  <si>
    <t>重庆市綦江区机关事务管理中心</t>
  </si>
  <si>
    <t>重庆市綦江区机关后勤服务中心（事业）</t>
  </si>
  <si>
    <t>重庆市綦江区政务服务管理办公室</t>
  </si>
  <si>
    <t>重庆市綦江区社会科学界联合会</t>
  </si>
  <si>
    <t>中国人民解放军重庆市綦江区人民武装部</t>
  </si>
  <si>
    <t>中共重庆市綦江区委老干部局</t>
  </si>
  <si>
    <t>重庆市綦江区关心下一代工作委员会</t>
  </si>
  <si>
    <r>
      <rPr>
        <sz val="10"/>
        <rFont val="Arial"/>
        <family val="2"/>
      </rPr>
      <t>中共重庆市綦江区委网络安全和信息化委员会办公室</t>
    </r>
  </si>
  <si>
    <t>重庆市綦江区内部审计中心</t>
  </si>
  <si>
    <t>重庆市綦江区档案馆</t>
  </si>
  <si>
    <t>重庆市綦江区融媒体中心（事业）</t>
  </si>
  <si>
    <t>中共重庆市綦江区委研究室</t>
  </si>
  <si>
    <t>中共重庆市綦江区委机要保密局</t>
  </si>
  <si>
    <t>教科文科</t>
  </si>
  <si>
    <t>中国共产党重庆市綦江区委党校（参公）</t>
  </si>
  <si>
    <t>重庆市綦江区教育委员会</t>
  </si>
  <si>
    <t>重庆市綦江区教育科学研究所</t>
  </si>
  <si>
    <t>重庆市綦江中学</t>
  </si>
  <si>
    <t>重庆市綦江区科学技术协会</t>
  </si>
  <si>
    <t>重庆市綦江区科学技术局</t>
  </si>
  <si>
    <t>重庆市綦江区文化和旅游发展委员会</t>
  </si>
  <si>
    <t>重庆市綦江区文化馆</t>
  </si>
  <si>
    <t>重庆市綦江区文物管理所</t>
  </si>
  <si>
    <t>重庆市綦江区图书馆</t>
  </si>
  <si>
    <t>重庆市綦江区文化市场综合行政执法支队</t>
  </si>
  <si>
    <t>重庆市綦江区体育中心</t>
  </si>
  <si>
    <t>重庆市綦江区文学艺术界联合会</t>
  </si>
  <si>
    <t>经建科</t>
  </si>
  <si>
    <t>重庆市綦江区规划和自然资源局</t>
  </si>
  <si>
    <t>重庆市綦江区生态环境局</t>
  </si>
  <si>
    <t>重庆市綦江区生态环境保护综合行政执法支队</t>
  </si>
  <si>
    <t>重庆市綦江区住房和城乡建设委员会</t>
  </si>
  <si>
    <t>重庆市綦江区建设工程招标投标管理办公室</t>
  </si>
  <si>
    <t>重庆市綦江区建设工程施工安全监督管理站</t>
  </si>
  <si>
    <t>重庆市綦江区交通运输综合行政执法支队</t>
  </si>
  <si>
    <t>重庆市綦江区公路事务中心</t>
  </si>
  <si>
    <t>重庆市綦江区道路运输管理处</t>
  </si>
  <si>
    <t>重庆市綦江区城市管理局</t>
  </si>
  <si>
    <t>重庆市綦江区城市管理综合行政执法支队</t>
  </si>
  <si>
    <t>重庆市綦江区环境卫生管理所</t>
  </si>
  <si>
    <t>重庆市綦江区市政管理所</t>
  </si>
  <si>
    <t>重庆市綦江区园林绿化管理所</t>
  </si>
  <si>
    <t>重庆市綦江区数字化城市管理指挥中心</t>
  </si>
  <si>
    <t>重庆市綦江区发展和改革委员会</t>
  </si>
  <si>
    <t>重庆市綦江区公共资源综合交易中心（事业）</t>
  </si>
  <si>
    <t>重庆市綦江区住房保障中心（事业）</t>
  </si>
  <si>
    <t>重庆市綦江区应急管理局</t>
  </si>
  <si>
    <t>重庆市綦江区土地房屋征收中心</t>
  </si>
  <si>
    <t>社保科</t>
  </si>
  <si>
    <t>重庆市綦江区残疾人联合会</t>
  </si>
  <si>
    <t>重庆市綦江区民政局</t>
  </si>
  <si>
    <t>重庆市綦江区殡仪馆</t>
  </si>
  <si>
    <t>重庆市綦江区人力资源和社会保障局机关</t>
  </si>
  <si>
    <t>重庆市綦江区卫生健康委员会</t>
  </si>
  <si>
    <t>重庆市綦江区疾病预防控制中心</t>
  </si>
  <si>
    <t>重庆市綦江区卫生健康综合行政执法支队</t>
  </si>
  <si>
    <t>重庆市綦江区人口和计划生育药具管理中心</t>
  </si>
  <si>
    <t>重庆市綦江区中心血库</t>
  </si>
  <si>
    <t>重庆市綦江区医疗保障局</t>
  </si>
  <si>
    <t>农业科</t>
  </si>
  <si>
    <t>重庆市綦江区水利局</t>
  </si>
  <si>
    <t>重庆市綦江区水利水电工程运行服务站</t>
  </si>
  <si>
    <t>重庆市綦江区水质监测中心</t>
  </si>
  <si>
    <t>重庆市綦江区农业农村委员会</t>
  </si>
  <si>
    <t>重庆市綦江区畜牧水产站</t>
  </si>
  <si>
    <t>重庆市农业广播电视学校綦江区分校</t>
  </si>
  <si>
    <t>重庆市綦江区动物卫生监督所</t>
  </si>
  <si>
    <t>重庆市綦江区农村经营管理站</t>
  </si>
  <si>
    <t>重庆市綦江区农业综合执法支队(事业)</t>
  </si>
  <si>
    <t>重庆市綦江区农业服务中心</t>
  </si>
  <si>
    <t>重庆市綦江区农产品质量检测和农村能源与农业环境建设管理站</t>
  </si>
  <si>
    <t>重庆市綦江区林业局</t>
  </si>
  <si>
    <t>重庆市綦江区供销合作社联合社</t>
  </si>
  <si>
    <t>重庆市綦江区自然灾害预警预防办公室</t>
  </si>
  <si>
    <t>企业科</t>
  </si>
  <si>
    <t>重庆市綦江区商务委员会</t>
  </si>
  <si>
    <t>重庆市綦江区经济和信息化委员会</t>
  </si>
  <si>
    <t>重庆綦江工业园区管理委员会（事业）</t>
  </si>
  <si>
    <t>重庆市綦江区市场监督管理局</t>
  </si>
  <si>
    <t>重庆市綦江区招商投资促进局</t>
  </si>
  <si>
    <t>重庆市綦江区大数据应用发展管理局</t>
  </si>
  <si>
    <t>金融与债务管理科</t>
  </si>
  <si>
    <t>重庆市綦江区金融工作办公室（事业）</t>
  </si>
  <si>
    <t>重庆市綦江区金融工作办公室（行政）</t>
  </si>
  <si>
    <t>单位：亿元</t>
  </si>
  <si>
    <t>本地区</t>
  </si>
  <si>
    <t>本级</t>
  </si>
  <si>
    <t>下级</t>
  </si>
  <si>
    <r>
      <rPr>
        <b/>
        <sz val="11"/>
        <color theme="1"/>
        <rFont val="方正仿宋_GBK"/>
        <charset val="134"/>
      </rPr>
      <t>一、</t>
    </r>
    <r>
      <rPr>
        <b/>
        <sz val="11"/>
        <color theme="1"/>
        <rFont val="Times New Roman"/>
        <family val="1"/>
      </rPr>
      <t>2021</t>
    </r>
    <r>
      <rPr>
        <b/>
        <sz val="11"/>
        <color theme="1"/>
        <rFont val="方正仿宋_GBK"/>
        <charset val="134"/>
      </rPr>
      <t>年地方政府债务限额</t>
    </r>
  </si>
  <si>
    <r>
      <rPr>
        <sz val="11"/>
        <color theme="1"/>
        <rFont val="方正仿宋_GBK"/>
        <charset val="134"/>
      </rPr>
      <t>其中：一般债务限额</t>
    </r>
  </si>
  <si>
    <r>
      <rPr>
        <sz val="11"/>
        <color theme="1"/>
        <rFont val="Times New Roman"/>
        <family val="1"/>
      </rPr>
      <t xml:space="preserve">           </t>
    </r>
    <r>
      <rPr>
        <sz val="11"/>
        <color theme="1"/>
        <rFont val="方正仿宋_GBK"/>
        <charset val="134"/>
      </rPr>
      <t>专项债务限额</t>
    </r>
  </si>
  <si>
    <r>
      <rPr>
        <b/>
        <sz val="11"/>
        <color theme="1"/>
        <rFont val="方正仿宋_GBK"/>
        <charset val="134"/>
      </rPr>
      <t>二、</t>
    </r>
    <r>
      <rPr>
        <b/>
        <sz val="11"/>
        <color theme="1"/>
        <rFont val="Times New Roman"/>
        <family val="1"/>
      </rPr>
      <t>2022</t>
    </r>
    <r>
      <rPr>
        <b/>
        <sz val="11"/>
        <color theme="1"/>
        <rFont val="方正仿宋_GBK"/>
        <charset val="134"/>
      </rPr>
      <t>年新增地方政府债务限额</t>
    </r>
  </si>
  <si>
    <r>
      <rPr>
        <b/>
        <sz val="11"/>
        <color theme="1"/>
        <rFont val="方正仿宋_GBK"/>
        <charset val="134"/>
      </rPr>
      <t>三、</t>
    </r>
    <r>
      <rPr>
        <b/>
        <sz val="11"/>
        <color theme="1"/>
        <rFont val="Times New Roman"/>
        <family val="1"/>
      </rPr>
      <t>2022</t>
    </r>
    <r>
      <rPr>
        <b/>
        <sz val="11"/>
        <color theme="1"/>
        <rFont val="方正仿宋_GBK"/>
        <charset val="134"/>
      </rPr>
      <t>年地方政府债务限额</t>
    </r>
  </si>
  <si>
    <t>重庆市綦江区2022年地方政府债务限额调整情况表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</si>
</sst>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* #,##0_);_(* \(#,##0\);_(* &quot;-&quot;_);_(@_)"/>
    <numFmt numFmtId="179" formatCode="#,##0.0_ "/>
    <numFmt numFmtId="180" formatCode="#,##0.00_ "/>
    <numFmt numFmtId="181" formatCode="_(&quot;$&quot;* #,##0_);_(&quot;$&quot;* \(#,##0\);_(&quot;$&quot;* &quot;-&quot;_);_(@_)"/>
    <numFmt numFmtId="182" formatCode="#,##0_ ;[Red]\-#,##0\ "/>
    <numFmt numFmtId="183" formatCode="#,##0_ "/>
    <numFmt numFmtId="184" formatCode="0.00_ "/>
  </numFmts>
  <fonts count="43">
    <font>
      <sz val="12"/>
      <name val="宋体"/>
      <charset val="134"/>
    </font>
    <font>
      <sz val="10"/>
      <name val="方正黑体_GBK"/>
      <charset val="13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宋体"/>
      <charset val="134"/>
    </font>
    <font>
      <sz val="18"/>
      <name val="方正小标宋_GBK"/>
      <charset val="134"/>
    </font>
    <font>
      <sz val="18"/>
      <name val="Times New Roman"/>
      <family val="1"/>
    </font>
    <font>
      <sz val="10"/>
      <name val="方正楷体_GBK"/>
      <charset val="134"/>
    </font>
    <font>
      <sz val="10"/>
      <name val="方正仿宋_GBK"/>
      <charset val="134"/>
    </font>
    <font>
      <b/>
      <sz val="10"/>
      <name val="方正仿宋_GBK"/>
      <charset val="134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2"/>
      <name val="方正黑体_GBK"/>
      <charset val="134"/>
    </font>
    <font>
      <sz val="18"/>
      <name val="方正黑体_GBK"/>
      <charset val="134"/>
    </font>
    <font>
      <b/>
      <sz val="11"/>
      <name val="宋体"/>
      <charset val="134"/>
    </font>
    <font>
      <b/>
      <sz val="11"/>
      <name val="Arial"/>
      <family val="2"/>
    </font>
    <font>
      <sz val="8"/>
      <name val="宋体"/>
      <charset val="134"/>
    </font>
    <font>
      <sz val="12"/>
      <name val="方正楷体_GBK"/>
      <charset val="134"/>
    </font>
    <font>
      <sz val="12"/>
      <name val="Times New Roman"/>
      <family val="1"/>
    </font>
    <font>
      <sz val="12"/>
      <name val="方正仿宋_GBK"/>
      <charset val="134"/>
    </font>
    <font>
      <sz val="16"/>
      <name val="方正黑体_GBK"/>
      <charset val="134"/>
    </font>
    <font>
      <sz val="16"/>
      <name val="Times New Roman"/>
    </font>
    <font>
      <sz val="22"/>
      <name val="Times New Roman"/>
      <family val="1"/>
    </font>
    <font>
      <sz val="26"/>
      <name val="方正小标宋_GBK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</font>
    <font>
      <sz val="12"/>
      <name val="Courier"/>
      <family val="3"/>
    </font>
    <font>
      <sz val="10"/>
      <name val="MS Sans Serif"/>
      <family val="2"/>
    </font>
    <font>
      <sz val="7"/>
      <name val="Small Fonts"/>
      <family val="2"/>
    </font>
    <font>
      <sz val="22"/>
      <name val="方正小标宋_GBK"/>
      <charset val="134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18"/>
      <color theme="1"/>
      <name val="方正小标宋_GBK"/>
      <charset val="134"/>
    </font>
    <font>
      <sz val="14"/>
      <color theme="1"/>
      <name val="方正黑体_GBK"/>
      <charset val="134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宋体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方正仿宋_GBK"/>
      <charset val="134"/>
    </font>
    <font>
      <sz val="11"/>
      <color theme="1"/>
      <name val="方正仿宋_GBK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7">
    <xf numFmtId="0" fontId="0" fillId="0" borderId="0"/>
    <xf numFmtId="0" fontId="11" fillId="0" borderId="0" applyNumberFormat="0" applyFill="0" applyBorder="0" applyAlignment="0" applyProtection="0"/>
    <xf numFmtId="176" fontId="34" fillId="0" borderId="0" applyFont="0" applyFill="0" applyBorder="0" applyAlignment="0" applyProtection="0"/>
    <xf numFmtId="0" fontId="26" fillId="0" borderId="0">
      <alignment vertical="center"/>
    </xf>
    <xf numFmtId="0" fontId="27" fillId="0" borderId="0"/>
    <xf numFmtId="178" fontId="34" fillId="0" borderId="0" applyFont="0" applyFill="0" applyBorder="0" applyAlignment="0" applyProtection="0"/>
    <xf numFmtId="0" fontId="34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/>
    <xf numFmtId="177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34" fillId="0" borderId="0">
      <alignment vertical="center"/>
    </xf>
    <xf numFmtId="181" fontId="34" fillId="0" borderId="0" applyFont="0" applyFill="0" applyBorder="0" applyAlignment="0" applyProtection="0"/>
    <xf numFmtId="0" fontId="28" fillId="0" borderId="0"/>
    <xf numFmtId="4" fontId="34" fillId="0" borderId="0" applyFont="0" applyFill="0" applyBorder="0" applyAlignment="0" applyProtection="0"/>
    <xf numFmtId="0" fontId="25" fillId="0" borderId="0">
      <alignment vertical="center"/>
    </xf>
    <xf numFmtId="0" fontId="29" fillId="0" borderId="0"/>
    <xf numFmtId="37" fontId="30" fillId="0" borderId="0"/>
    <xf numFmtId="0" fontId="10" fillId="0" borderId="0"/>
    <xf numFmtId="9" fontId="34" fillId="0" borderId="0" applyFont="0" applyFill="0" applyBorder="0" applyAlignment="0" applyProtection="0"/>
    <xf numFmtId="0" fontId="34" fillId="0" borderId="0">
      <alignment vertical="center"/>
    </xf>
    <xf numFmtId="0" fontId="10" fillId="0" borderId="0"/>
    <xf numFmtId="0" fontId="34" fillId="0" borderId="0"/>
    <xf numFmtId="0" fontId="25" fillId="0" borderId="0"/>
    <xf numFmtId="0" fontId="29" fillId="0" borderId="0"/>
    <xf numFmtId="0" fontId="34" fillId="0" borderId="0"/>
  </cellStyleXfs>
  <cellXfs count="178">
    <xf numFmtId="0" fontId="0" fillId="0" borderId="0" xfId="0"/>
    <xf numFmtId="0" fontId="0" fillId="0" borderId="0" xfId="0" applyFont="1"/>
    <xf numFmtId="0" fontId="10" fillId="0" borderId="0" xfId="22" applyFill="1" applyAlignment="1">
      <alignment vertical="center"/>
    </xf>
    <xf numFmtId="0" fontId="11" fillId="0" borderId="0" xfId="22" applyFont="1" applyFill="1" applyAlignment="1">
      <alignment vertical="center"/>
    </xf>
    <xf numFmtId="0" fontId="10" fillId="0" borderId="0" xfId="22" applyFill="1" applyAlignment="1">
      <alignment vertical="center" wrapText="1"/>
    </xf>
    <xf numFmtId="0" fontId="12" fillId="0" borderId="0" xfId="22" applyFont="1" applyFill="1" applyAlignment="1">
      <alignment vertical="center" wrapText="1"/>
    </xf>
    <xf numFmtId="180" fontId="10" fillId="0" borderId="0" xfId="22" applyNumberFormat="1" applyFill="1" applyAlignment="1">
      <alignment vertical="center"/>
    </xf>
    <xf numFmtId="180" fontId="12" fillId="0" borderId="0" xfId="22" applyNumberFormat="1" applyFont="1" applyFill="1" applyAlignment="1">
      <alignment vertical="center"/>
    </xf>
    <xf numFmtId="0" fontId="10" fillId="0" borderId="0" xfId="22" applyFill="1"/>
    <xf numFmtId="0" fontId="13" fillId="0" borderId="0" xfId="9" applyFont="1" applyAlignment="1">
      <alignment horizontal="left"/>
    </xf>
    <xf numFmtId="0" fontId="34" fillId="0" borderId="0" xfId="9" applyFill="1"/>
    <xf numFmtId="0" fontId="34" fillId="0" borderId="0" xfId="9"/>
    <xf numFmtId="0" fontId="15" fillId="0" borderId="1" xfId="22" applyFont="1" applyFill="1" applyBorder="1" applyAlignment="1">
      <alignment horizontal="center" vertical="center" wrapText="1"/>
    </xf>
    <xf numFmtId="180" fontId="15" fillId="0" borderId="1" xfId="22" applyNumberFormat="1" applyFont="1" applyFill="1" applyBorder="1" applyAlignment="1">
      <alignment horizontal="center" vertical="center"/>
    </xf>
    <xf numFmtId="180" fontId="16" fillId="0" borderId="1" xfId="22" applyNumberFormat="1" applyFont="1" applyFill="1" applyBorder="1" applyAlignment="1">
      <alignment vertical="center"/>
    </xf>
    <xf numFmtId="0" fontId="16" fillId="0" borderId="1" xfId="22" applyFont="1" applyFill="1" applyBorder="1" applyAlignment="1">
      <alignment horizontal="left" vertical="center" wrapText="1"/>
    </xf>
    <xf numFmtId="0" fontId="12" fillId="0" borderId="1" xfId="22" applyFont="1" applyFill="1" applyBorder="1" applyAlignment="1">
      <alignment horizontal="left" vertical="center" wrapText="1" indent="1"/>
    </xf>
    <xf numFmtId="180" fontId="12" fillId="0" borderId="1" xfId="22" applyNumberFormat="1" applyFont="1" applyFill="1" applyBorder="1" applyAlignment="1">
      <alignment vertical="center"/>
    </xf>
    <xf numFmtId="0" fontId="10" fillId="0" borderId="1" xfId="22" applyFont="1" applyFill="1" applyBorder="1" applyAlignment="1">
      <alignment horizontal="left" vertical="center" wrapText="1" indent="1"/>
    </xf>
    <xf numFmtId="0" fontId="4" fillId="0" borderId="1" xfId="22" applyFont="1" applyFill="1" applyBorder="1" applyAlignment="1">
      <alignment horizontal="left" vertical="center" wrapText="1" indent="1"/>
    </xf>
    <xf numFmtId="0" fontId="17" fillId="0" borderId="1" xfId="22" applyFont="1" applyFill="1" applyBorder="1" applyAlignment="1">
      <alignment horizontal="left" vertical="center" wrapText="1" indent="1"/>
    </xf>
    <xf numFmtId="0" fontId="18" fillId="0" borderId="0" xfId="0" applyFont="1" applyAlignment="1">
      <alignment horizontal="left" vertical="center"/>
    </xf>
    <xf numFmtId="0" fontId="0" fillId="0" borderId="0" xfId="9" applyFont="1" applyFill="1"/>
    <xf numFmtId="0" fontId="0" fillId="0" borderId="0" xfId="9" applyFont="1"/>
    <xf numFmtId="0" fontId="7" fillId="0" borderId="0" xfId="9" applyFont="1" applyAlignment="1">
      <alignment horizontal="left" vertical="center"/>
    </xf>
    <xf numFmtId="49" fontId="7" fillId="0" borderId="0" xfId="9" applyNumberFormat="1" applyFont="1" applyFill="1" applyAlignment="1">
      <alignment horizontal="left" vertical="center"/>
    </xf>
    <xf numFmtId="0" fontId="7" fillId="0" borderId="0" xfId="9" applyFont="1" applyAlignment="1">
      <alignment horizontal="right" vertical="center"/>
    </xf>
    <xf numFmtId="0" fontId="1" fillId="0" borderId="8" xfId="9" applyFont="1" applyBorder="1" applyAlignment="1">
      <alignment horizontal="center" vertical="center" wrapText="1"/>
    </xf>
    <xf numFmtId="0" fontId="1" fillId="0" borderId="1" xfId="23" applyFont="1" applyBorder="1" applyAlignment="1">
      <alignment horizontal="center" vertical="center" wrapText="1"/>
    </xf>
    <xf numFmtId="0" fontId="1" fillId="0" borderId="1" xfId="9" applyFont="1" applyBorder="1" applyAlignment="1">
      <alignment horizontal="center" vertical="center" wrapText="1"/>
    </xf>
    <xf numFmtId="0" fontId="1" fillId="0" borderId="9" xfId="23" applyFont="1" applyBorder="1" applyAlignment="1">
      <alignment horizontal="center" vertical="center" wrapText="1"/>
    </xf>
    <xf numFmtId="0" fontId="3" fillId="0" borderId="8" xfId="23" applyFont="1" applyBorder="1" applyAlignment="1">
      <alignment vertical="center"/>
    </xf>
    <xf numFmtId="183" fontId="3" fillId="0" borderId="1" xfId="9" applyNumberFormat="1" applyFont="1" applyFill="1" applyBorder="1" applyAlignment="1">
      <alignment vertical="center"/>
    </xf>
    <xf numFmtId="183" fontId="3" fillId="0" borderId="1" xfId="9" applyNumberFormat="1" applyFont="1" applyBorder="1" applyAlignment="1">
      <alignment vertical="center"/>
    </xf>
    <xf numFmtId="0" fontId="3" fillId="0" borderId="1" xfId="6" applyFont="1" applyBorder="1" applyAlignment="1">
      <alignment vertical="center"/>
    </xf>
    <xf numFmtId="183" fontId="3" fillId="0" borderId="2" xfId="9" applyNumberFormat="1" applyFont="1" applyFill="1" applyBorder="1" applyAlignment="1">
      <alignment vertical="center"/>
    </xf>
    <xf numFmtId="183" fontId="3" fillId="0" borderId="9" xfId="9" applyNumberFormat="1" applyFont="1" applyBorder="1" applyAlignment="1">
      <alignment vertical="center"/>
    </xf>
    <xf numFmtId="0" fontId="3" fillId="0" borderId="8" xfId="23" applyFont="1" applyBorder="1" applyAlignment="1">
      <alignment horizontal="left" vertical="center"/>
    </xf>
    <xf numFmtId="0" fontId="3" fillId="0" borderId="1" xfId="6" applyFont="1" applyFill="1" applyBorder="1" applyAlignment="1">
      <alignment vertical="center"/>
    </xf>
    <xf numFmtId="0" fontId="3" fillId="0" borderId="8" xfId="23" applyFont="1" applyFill="1" applyBorder="1" applyAlignment="1">
      <alignment horizontal="left" vertical="center"/>
    </xf>
    <xf numFmtId="0" fontId="3" fillId="0" borderId="8" xfId="23" applyFont="1" applyFill="1" applyBorder="1" applyAlignment="1">
      <alignment vertical="center"/>
    </xf>
    <xf numFmtId="0" fontId="9" fillId="0" borderId="8" xfId="23" applyFont="1" applyFill="1" applyBorder="1" applyAlignment="1">
      <alignment horizontal="center" vertical="center"/>
    </xf>
    <xf numFmtId="183" fontId="2" fillId="0" borderId="1" xfId="23" applyNumberFormat="1" applyFont="1" applyFill="1" applyBorder="1" applyAlignment="1">
      <alignment vertical="center"/>
    </xf>
    <xf numFmtId="183" fontId="2" fillId="0" borderId="1" xfId="9" applyNumberFormat="1" applyFont="1" applyBorder="1" applyAlignment="1">
      <alignment vertical="center"/>
    </xf>
    <xf numFmtId="0" fontId="3" fillId="0" borderId="1" xfId="6" applyFont="1" applyFill="1" applyBorder="1" applyAlignment="1" applyProtection="1">
      <alignment vertical="center"/>
      <protection hidden="1"/>
    </xf>
    <xf numFmtId="0" fontId="8" fillId="0" borderId="8" xfId="23" applyFont="1" applyFill="1" applyBorder="1" applyAlignment="1">
      <alignment vertical="center"/>
    </xf>
    <xf numFmtId="0" fontId="9" fillId="0" borderId="1" xfId="23" applyFont="1" applyFill="1" applyBorder="1" applyAlignment="1">
      <alignment horizontal="center" vertical="center"/>
    </xf>
    <xf numFmtId="183" fontId="2" fillId="0" borderId="1" xfId="9" applyNumberFormat="1" applyFont="1" applyFill="1" applyBorder="1" applyAlignment="1">
      <alignment vertical="center"/>
    </xf>
    <xf numFmtId="183" fontId="2" fillId="0" borderId="9" xfId="9" applyNumberFormat="1" applyFont="1" applyBorder="1" applyAlignment="1">
      <alignment vertical="center"/>
    </xf>
    <xf numFmtId="0" fontId="8" fillId="0" borderId="1" xfId="23" applyFont="1" applyFill="1" applyBorder="1" applyAlignment="1">
      <alignment vertical="center"/>
    </xf>
    <xf numFmtId="0" fontId="8" fillId="0" borderId="1" xfId="23" applyFont="1" applyFill="1" applyBorder="1" applyAlignment="1">
      <alignment horizontal="left" vertical="center"/>
    </xf>
    <xf numFmtId="0" fontId="8" fillId="0" borderId="8" xfId="23" applyFont="1" applyFill="1" applyBorder="1" applyAlignment="1">
      <alignment horizontal="left" vertical="center"/>
    </xf>
    <xf numFmtId="0" fontId="9" fillId="0" borderId="10" xfId="23" applyFont="1" applyBorder="1" applyAlignment="1">
      <alignment horizontal="center" vertical="center"/>
    </xf>
    <xf numFmtId="183" fontId="2" fillId="0" borderId="11" xfId="9" applyNumberFormat="1" applyFont="1" applyBorder="1" applyAlignment="1">
      <alignment vertical="center"/>
    </xf>
    <xf numFmtId="0" fontId="9" fillId="0" borderId="11" xfId="23" applyFont="1" applyBorder="1" applyAlignment="1">
      <alignment horizontal="center" vertical="center"/>
    </xf>
    <xf numFmtId="183" fontId="2" fillId="0" borderId="12" xfId="9" applyNumberFormat="1" applyFont="1" applyBorder="1" applyAlignment="1">
      <alignment vertical="center"/>
    </xf>
    <xf numFmtId="183" fontId="0" fillId="0" borderId="0" xfId="0" applyNumberFormat="1" applyFont="1"/>
    <xf numFmtId="0" fontId="18" fillId="0" borderId="0" xfId="0" applyFont="1" applyFill="1" applyAlignment="1">
      <alignment horizontal="left" vertical="center"/>
    </xf>
    <xf numFmtId="0" fontId="0" fillId="0" borderId="0" xfId="0" applyFont="1" applyFill="1"/>
    <xf numFmtId="0" fontId="13" fillId="0" borderId="0" xfId="9" applyFont="1" applyFill="1" applyAlignment="1">
      <alignment horizontal="left"/>
    </xf>
    <xf numFmtId="0" fontId="7" fillId="0" borderId="0" xfId="9" applyFont="1" applyFill="1" applyAlignment="1">
      <alignment horizontal="left" vertical="center"/>
    </xf>
    <xf numFmtId="0" fontId="7" fillId="0" borderId="0" xfId="9" applyFont="1" applyFill="1" applyAlignment="1">
      <alignment horizontal="right" vertical="center"/>
    </xf>
    <xf numFmtId="0" fontId="1" fillId="0" borderId="8" xfId="9" applyFont="1" applyFill="1" applyBorder="1" applyAlignment="1">
      <alignment horizontal="center" vertical="center" wrapText="1"/>
    </xf>
    <xf numFmtId="0" fontId="1" fillId="0" borderId="1" xfId="23" applyFont="1" applyFill="1" applyBorder="1" applyAlignment="1">
      <alignment horizontal="center" vertical="center" wrapText="1"/>
    </xf>
    <xf numFmtId="0" fontId="1" fillId="0" borderId="1" xfId="9" applyFont="1" applyFill="1" applyBorder="1" applyAlignment="1">
      <alignment horizontal="center" vertical="center" wrapText="1"/>
    </xf>
    <xf numFmtId="179" fontId="1" fillId="0" borderId="9" xfId="9" applyNumberFormat="1" applyFont="1" applyFill="1" applyBorder="1" applyAlignment="1">
      <alignment horizontal="center" vertical="center" wrapText="1"/>
    </xf>
    <xf numFmtId="183" fontId="3" fillId="0" borderId="9" xfId="9" applyNumberFormat="1" applyFont="1" applyFill="1" applyBorder="1" applyAlignment="1">
      <alignment vertical="center"/>
    </xf>
    <xf numFmtId="0" fontId="3" fillId="0" borderId="8" xfId="9" applyFont="1" applyFill="1" applyBorder="1" applyAlignment="1">
      <alignment vertical="center"/>
    </xf>
    <xf numFmtId="0" fontId="3" fillId="0" borderId="1" xfId="6" applyFont="1" applyFill="1" applyBorder="1" applyAlignment="1">
      <alignment horizontal="left" vertical="center"/>
    </xf>
    <xf numFmtId="0" fontId="19" fillId="0" borderId="8" xfId="0" applyFont="1" applyFill="1" applyBorder="1"/>
    <xf numFmtId="0" fontId="19" fillId="0" borderId="1" xfId="0" applyFont="1" applyFill="1" applyBorder="1"/>
    <xf numFmtId="183" fontId="19" fillId="0" borderId="1" xfId="0" applyNumberFormat="1" applyFont="1" applyFill="1" applyBorder="1"/>
    <xf numFmtId="0" fontId="3" fillId="0" borderId="1" xfId="6" applyFont="1" applyFill="1" applyBorder="1" applyAlignment="1" applyProtection="1">
      <alignment horizontal="left" vertical="center"/>
      <protection hidden="1"/>
    </xf>
    <xf numFmtId="183" fontId="2" fillId="0" borderId="9" xfId="9" applyNumberFormat="1" applyFont="1" applyFill="1" applyBorder="1" applyAlignment="1">
      <alignment vertical="center"/>
    </xf>
    <xf numFmtId="183" fontId="3" fillId="0" borderId="1" xfId="23" applyNumberFormat="1" applyFont="1" applyFill="1" applyBorder="1" applyAlignment="1">
      <alignment vertical="center"/>
    </xf>
    <xf numFmtId="0" fontId="3" fillId="0" borderId="1" xfId="23" applyFont="1" applyFill="1" applyBorder="1" applyAlignment="1">
      <alignment vertical="center"/>
    </xf>
    <xf numFmtId="183" fontId="19" fillId="0" borderId="9" xfId="0" applyNumberFormat="1" applyFont="1" applyFill="1" applyBorder="1"/>
    <xf numFmtId="0" fontId="3" fillId="0" borderId="1" xfId="23" applyFont="1" applyFill="1" applyBorder="1" applyAlignment="1">
      <alignment horizontal="left" vertical="center"/>
    </xf>
    <xf numFmtId="0" fontId="9" fillId="0" borderId="10" xfId="23" applyFont="1" applyFill="1" applyBorder="1" applyAlignment="1">
      <alignment horizontal="center" vertical="center"/>
    </xf>
    <xf numFmtId="183" fontId="2" fillId="0" borderId="11" xfId="9" applyNumberFormat="1" applyFont="1" applyFill="1" applyBorder="1" applyAlignment="1">
      <alignment vertical="center"/>
    </xf>
    <xf numFmtId="0" fontId="9" fillId="0" borderId="11" xfId="23" applyFont="1" applyFill="1" applyBorder="1" applyAlignment="1">
      <alignment horizontal="center" vertical="center"/>
    </xf>
    <xf numFmtId="183" fontId="2" fillId="0" borderId="11" xfId="23" applyNumberFormat="1" applyFont="1" applyFill="1" applyBorder="1" applyAlignment="1">
      <alignment horizontal="right" vertical="center"/>
    </xf>
    <xf numFmtId="183" fontId="2" fillId="0" borderId="12" xfId="9" applyNumberFormat="1" applyFont="1" applyFill="1" applyBorder="1" applyAlignment="1">
      <alignment vertical="center"/>
    </xf>
    <xf numFmtId="183" fontId="0" fillId="0" borderId="0" xfId="0" applyNumberFormat="1" applyFont="1" applyFill="1"/>
    <xf numFmtId="0" fontId="20" fillId="0" borderId="0" xfId="0" applyFont="1" applyFill="1"/>
    <xf numFmtId="0" fontId="4" fillId="0" borderId="0" xfId="9" applyFont="1" applyFill="1"/>
    <xf numFmtId="0" fontId="1" fillId="0" borderId="8" xfId="9" applyNumberFormat="1" applyFont="1" applyFill="1" applyBorder="1" applyAlignment="1" applyProtection="1">
      <alignment horizontal="center" vertical="center"/>
    </xf>
    <xf numFmtId="0" fontId="1" fillId="0" borderId="1" xfId="9" applyNumberFormat="1" applyFont="1" applyFill="1" applyBorder="1" applyAlignment="1" applyProtection="1">
      <alignment horizontal="center" vertical="center"/>
    </xf>
    <xf numFmtId="0" fontId="3" fillId="0" borderId="8" xfId="9" applyNumberFormat="1" applyFont="1" applyFill="1" applyBorder="1" applyAlignment="1" applyProtection="1">
      <alignment vertical="center"/>
    </xf>
    <xf numFmtId="0" fontId="3" fillId="0" borderId="1" xfId="9" applyNumberFormat="1" applyFont="1" applyFill="1" applyBorder="1" applyAlignment="1" applyProtection="1">
      <alignment horizontal="left" vertical="center"/>
    </xf>
    <xf numFmtId="3" fontId="3" fillId="0" borderId="1" xfId="9" applyNumberFormat="1" applyFont="1" applyFill="1" applyBorder="1" applyAlignment="1" applyProtection="1">
      <alignment horizontal="left" vertical="center"/>
    </xf>
    <xf numFmtId="3" fontId="3" fillId="0" borderId="1" xfId="9" applyNumberFormat="1" applyFont="1" applyFill="1" applyBorder="1" applyAlignment="1" applyProtection="1">
      <alignment vertical="center"/>
    </xf>
    <xf numFmtId="3" fontId="8" fillId="0" borderId="1" xfId="9" applyNumberFormat="1" applyFont="1" applyFill="1" applyBorder="1" applyAlignment="1" applyProtection="1">
      <alignment vertical="center"/>
    </xf>
    <xf numFmtId="179" fontId="3" fillId="0" borderId="9" xfId="9" applyNumberFormat="1" applyFont="1" applyFill="1" applyBorder="1" applyAlignment="1">
      <alignment vertical="center"/>
    </xf>
    <xf numFmtId="183" fontId="2" fillId="0" borderId="14" xfId="9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0" fillId="0" borderId="0" xfId="0" applyFill="1"/>
    <xf numFmtId="179" fontId="3" fillId="0" borderId="1" xfId="9" applyNumberFormat="1" applyFont="1" applyFill="1" applyBorder="1" applyAlignment="1">
      <alignment vertical="center"/>
    </xf>
    <xf numFmtId="0" fontId="1" fillId="0" borderId="2" xfId="9" applyFont="1" applyFill="1" applyBorder="1" applyAlignment="1">
      <alignment horizontal="center" vertical="center" wrapText="1"/>
    </xf>
    <xf numFmtId="183" fontId="2" fillId="0" borderId="11" xfId="9" applyNumberFormat="1" applyFont="1" applyFill="1" applyBorder="1" applyAlignment="1">
      <alignment horizontal="right" vertical="center"/>
    </xf>
    <xf numFmtId="183" fontId="0" fillId="0" borderId="0" xfId="0" applyNumberFormat="1" applyFill="1"/>
    <xf numFmtId="0" fontId="18" fillId="0" borderId="0" xfId="0" applyFont="1" applyFill="1" applyAlignment="1">
      <alignment vertical="center"/>
    </xf>
    <xf numFmtId="184" fontId="7" fillId="0" borderId="0" xfId="9" applyNumberFormat="1" applyFont="1" applyFill="1" applyAlignment="1">
      <alignment horizontal="left" vertical="center"/>
    </xf>
    <xf numFmtId="183" fontId="3" fillId="2" borderId="1" xfId="9" applyNumberFormat="1" applyFont="1" applyFill="1" applyBorder="1" applyAlignment="1">
      <alignment vertical="center"/>
    </xf>
    <xf numFmtId="0" fontId="19" fillId="0" borderId="8" xfId="9" applyFont="1" applyFill="1" applyBorder="1"/>
    <xf numFmtId="0" fontId="19" fillId="0" borderId="1" xfId="9" applyFont="1" applyFill="1" applyBorder="1"/>
    <xf numFmtId="183" fontId="19" fillId="0" borderId="1" xfId="9" applyNumberFormat="1" applyFont="1" applyFill="1" applyBorder="1"/>
    <xf numFmtId="0" fontId="19" fillId="0" borderId="0" xfId="9" applyFont="1" applyFill="1"/>
    <xf numFmtId="182" fontId="3" fillId="0" borderId="1" xfId="0" applyNumberFormat="1" applyFont="1" applyFill="1" applyBorder="1" applyAlignment="1" applyProtection="1">
      <alignment vertical="center"/>
      <protection locked="0"/>
    </xf>
    <xf numFmtId="183" fontId="3" fillId="0" borderId="1" xfId="6" applyNumberFormat="1" applyFont="1" applyFill="1" applyBorder="1" applyAlignment="1">
      <alignment vertical="center"/>
    </xf>
    <xf numFmtId="0" fontId="3" fillId="0" borderId="1" xfId="6" applyFont="1" applyFill="1" applyBorder="1" applyAlignment="1">
      <alignment vertical="center" wrapText="1"/>
    </xf>
    <xf numFmtId="183" fontId="3" fillId="0" borderId="1" xfId="6" applyNumberFormat="1" applyFont="1" applyFill="1" applyBorder="1" applyAlignment="1">
      <alignment vertical="center" wrapText="1"/>
    </xf>
    <xf numFmtId="0" fontId="8" fillId="0" borderId="1" xfId="6" applyFont="1" applyFill="1" applyBorder="1" applyAlignment="1">
      <alignment vertical="center"/>
    </xf>
    <xf numFmtId="0" fontId="2" fillId="0" borderId="11" xfId="23" applyFont="1" applyFill="1" applyBorder="1" applyAlignment="1">
      <alignment horizontal="center" vertical="center"/>
    </xf>
    <xf numFmtId="183" fontId="2" fillId="0" borderId="11" xfId="23" applyNumberFormat="1" applyFont="1" applyFill="1" applyBorder="1" applyAlignment="1">
      <alignment vertical="center"/>
    </xf>
    <xf numFmtId="183" fontId="3" fillId="3" borderId="1" xfId="23" applyNumberFormat="1" applyFont="1" applyFill="1" applyBorder="1" applyAlignment="1">
      <alignment vertical="center"/>
    </xf>
    <xf numFmtId="183" fontId="19" fillId="0" borderId="9" xfId="9" applyNumberFormat="1" applyFont="1" applyFill="1" applyBorder="1"/>
    <xf numFmtId="0" fontId="0" fillId="0" borderId="0" xfId="0" applyFill="1" applyBorder="1" applyAlignment="1"/>
    <xf numFmtId="0" fontId="21" fillId="0" borderId="0" xfId="0" applyFont="1" applyFill="1" applyBorder="1" applyAlignment="1">
      <alignment horizontal="justify" vertical="center"/>
    </xf>
    <xf numFmtId="0" fontId="21" fillId="0" borderId="0" xfId="0" applyFont="1" applyFill="1" applyBorder="1" applyAlignment="1"/>
    <xf numFmtId="0" fontId="21" fillId="0" borderId="0" xfId="0" applyFont="1" applyFill="1" applyBorder="1" applyAlignment="1">
      <alignment horizontal="right" vertical="center" indent="2"/>
    </xf>
    <xf numFmtId="0" fontId="22" fillId="0" borderId="0" xfId="0" applyFont="1" applyFill="1" applyBorder="1" applyAlignment="1">
      <alignment horizontal="justify" vertical="center"/>
    </xf>
    <xf numFmtId="0" fontId="24" fillId="0" borderId="0" xfId="0" applyFont="1" applyFill="1" applyBorder="1" applyAlignment="1">
      <alignment vertical="center"/>
    </xf>
    <xf numFmtId="0" fontId="3" fillId="0" borderId="8" xfId="23" quotePrefix="1" applyFont="1" applyFill="1" applyBorder="1" applyAlignment="1">
      <alignment horizontal="left" vertical="center"/>
    </xf>
    <xf numFmtId="0" fontId="8" fillId="0" borderId="1" xfId="23" quotePrefix="1" applyFont="1" applyFill="1" applyBorder="1" applyAlignment="1">
      <alignment horizontal="left" vertical="center"/>
    </xf>
    <xf numFmtId="0" fontId="8" fillId="0" borderId="8" xfId="23" quotePrefix="1" applyFont="1" applyFill="1" applyBorder="1" applyAlignment="1">
      <alignment horizontal="left" vertical="center"/>
    </xf>
    <xf numFmtId="0" fontId="3" fillId="0" borderId="1" xfId="9" quotePrefix="1" applyNumberFormat="1" applyFont="1" applyFill="1" applyBorder="1" applyAlignment="1" applyProtection="1">
      <alignment horizontal="center" vertical="center" wrapText="1"/>
    </xf>
    <xf numFmtId="0" fontId="1" fillId="0" borderId="1" xfId="9" quotePrefix="1" applyNumberFormat="1" applyFont="1" applyFill="1" applyBorder="1" applyAlignment="1" applyProtection="1">
      <alignment horizontal="center" vertical="center" wrapText="1"/>
    </xf>
    <xf numFmtId="0" fontId="1" fillId="0" borderId="9" xfId="9" quotePrefix="1" applyNumberFormat="1" applyFont="1" applyFill="1" applyBorder="1" applyAlignment="1" applyProtection="1">
      <alignment horizontal="center" vertical="center" wrapText="1"/>
    </xf>
    <xf numFmtId="0" fontId="3" fillId="0" borderId="1" xfId="9" quotePrefix="1" applyNumberFormat="1" applyFont="1" applyFill="1" applyBorder="1" applyAlignment="1" applyProtection="1">
      <alignment horizontal="left" vertical="center"/>
    </xf>
    <xf numFmtId="3" fontId="3" fillId="0" borderId="1" xfId="9" quotePrefix="1" applyNumberFormat="1" applyFont="1" applyFill="1" applyBorder="1" applyAlignment="1" applyProtection="1">
      <alignment horizontal="left" vertical="center"/>
    </xf>
    <xf numFmtId="3" fontId="9" fillId="0" borderId="8" xfId="9" quotePrefix="1" applyNumberFormat="1" applyFont="1" applyFill="1" applyBorder="1" applyAlignment="1" applyProtection="1">
      <alignment horizontal="center" vertical="center"/>
    </xf>
    <xf numFmtId="0" fontId="9" fillId="0" borderId="1" xfId="9" quotePrefix="1" applyNumberFormat="1" applyFont="1" applyFill="1" applyBorder="1" applyAlignment="1" applyProtection="1">
      <alignment horizontal="center" vertical="center"/>
    </xf>
    <xf numFmtId="3" fontId="9" fillId="0" borderId="10" xfId="9" quotePrefix="1" applyNumberFormat="1" applyFont="1" applyFill="1" applyBorder="1" applyAlignment="1" applyProtection="1">
      <alignment horizontal="center" vertical="center"/>
    </xf>
    <xf numFmtId="0" fontId="9" fillId="0" borderId="11" xfId="9" quotePrefix="1" applyNumberFormat="1" applyFont="1" applyFill="1" applyBorder="1" applyAlignment="1" applyProtection="1">
      <alignment horizontal="center" vertical="center"/>
    </xf>
    <xf numFmtId="0" fontId="8" fillId="0" borderId="8" xfId="23" quotePrefix="1" applyFont="1" applyBorder="1" applyAlignment="1">
      <alignment horizontal="left" vertical="center"/>
    </xf>
    <xf numFmtId="0" fontId="25" fillId="0" borderId="0" xfId="24"/>
    <xf numFmtId="0" fontId="25" fillId="0" borderId="0" xfId="24" applyAlignment="1">
      <alignment horizontal="center" vertical="center"/>
    </xf>
    <xf numFmtId="0" fontId="36" fillId="0" borderId="1" xfId="24" applyFont="1" applyBorder="1" applyAlignment="1">
      <alignment horizontal="center" vertical="center"/>
    </xf>
    <xf numFmtId="0" fontId="37" fillId="0" borderId="1" xfId="24" applyFont="1" applyBorder="1" applyAlignment="1">
      <alignment vertical="center"/>
    </xf>
    <xf numFmtId="0" fontId="38" fillId="0" borderId="1" xfId="24" applyFont="1" applyBorder="1" applyAlignment="1">
      <alignment horizontal="center" vertical="center"/>
    </xf>
    <xf numFmtId="0" fontId="39" fillId="0" borderId="1" xfId="24" applyFont="1" applyBorder="1" applyAlignment="1">
      <alignment vertical="center"/>
    </xf>
    <xf numFmtId="0" fontId="40" fillId="0" borderId="1" xfId="24" applyFont="1" applyBorder="1" applyAlignment="1">
      <alignment vertical="center"/>
    </xf>
    <xf numFmtId="0" fontId="39" fillId="0" borderId="1" xfId="24" applyFont="1" applyBorder="1"/>
    <xf numFmtId="0" fontId="23" fillId="0" borderId="0" xfId="0" applyFont="1" applyFill="1" applyBorder="1" applyAlignment="1">
      <alignment horizontal="center" vertical="center"/>
    </xf>
    <xf numFmtId="57" fontId="22" fillId="0" borderId="0" xfId="0" applyNumberFormat="1" applyFont="1" applyFill="1" applyBorder="1" applyAlignment="1">
      <alignment horizontal="center" vertical="center"/>
    </xf>
    <xf numFmtId="179" fontId="1" fillId="0" borderId="15" xfId="9" applyNumberFormat="1" applyFont="1" applyFill="1" applyBorder="1" applyAlignment="1">
      <alignment horizontal="center" vertical="center" wrapText="1"/>
    </xf>
    <xf numFmtId="179" fontId="3" fillId="0" borderId="16" xfId="9" applyNumberFormat="1" applyFont="1" applyFill="1" applyBorder="1" applyAlignment="1">
      <alignment horizontal="center" vertical="center" wrapText="1"/>
    </xf>
    <xf numFmtId="0" fontId="5" fillId="0" borderId="0" xfId="26" quotePrefix="1" applyFont="1" applyFill="1" applyAlignment="1" applyProtection="1">
      <alignment horizontal="center" vertical="center"/>
      <protection locked="0"/>
    </xf>
    <xf numFmtId="0" fontId="6" fillId="0" borderId="0" xfId="26" applyFont="1" applyFill="1" applyAlignment="1" applyProtection="1">
      <alignment horizontal="center" vertical="center"/>
      <protection locked="0"/>
    </xf>
    <xf numFmtId="0" fontId="1" fillId="0" borderId="5" xfId="9" applyFont="1" applyFill="1" applyBorder="1" applyAlignment="1">
      <alignment horizontal="center" vertical="center"/>
    </xf>
    <xf numFmtId="0" fontId="3" fillId="0" borderId="6" xfId="9" applyFont="1" applyFill="1" applyBorder="1" applyAlignment="1">
      <alignment horizontal="center" vertical="center"/>
    </xf>
    <xf numFmtId="0" fontId="1" fillId="0" borderId="6" xfId="9" applyFont="1" applyFill="1" applyBorder="1" applyAlignment="1">
      <alignment horizontal="center" vertical="center"/>
    </xf>
    <xf numFmtId="0" fontId="3" fillId="0" borderId="7" xfId="9" applyFont="1" applyFill="1" applyBorder="1" applyAlignment="1">
      <alignment horizontal="center" vertical="center"/>
    </xf>
    <xf numFmtId="0" fontId="3" fillId="0" borderId="1" xfId="9" applyFont="1" applyFill="1" applyBorder="1" applyAlignment="1">
      <alignment horizontal="center" vertical="center" wrapText="1"/>
    </xf>
    <xf numFmtId="0" fontId="3" fillId="0" borderId="2" xfId="9" applyFont="1" applyFill="1" applyBorder="1" applyAlignment="1">
      <alignment horizontal="center" vertical="center" wrapText="1"/>
    </xf>
    <xf numFmtId="0" fontId="3" fillId="0" borderId="3" xfId="9" applyFont="1" applyFill="1" applyBorder="1" applyAlignment="1">
      <alignment horizontal="center" vertical="center" wrapText="1"/>
    </xf>
    <xf numFmtId="0" fontId="3" fillId="0" borderId="4" xfId="9" applyFont="1" applyFill="1" applyBorder="1" applyAlignment="1">
      <alignment horizontal="center" vertical="center" wrapText="1"/>
    </xf>
    <xf numFmtId="0" fontId="1" fillId="0" borderId="8" xfId="9" applyFont="1" applyFill="1" applyBorder="1" applyAlignment="1">
      <alignment horizontal="center" vertical="center" wrapText="1"/>
    </xf>
    <xf numFmtId="0" fontId="3" fillId="0" borderId="8" xfId="9" applyFont="1" applyFill="1" applyBorder="1" applyAlignment="1">
      <alignment horizontal="center" vertical="center" wrapText="1"/>
    </xf>
    <xf numFmtId="0" fontId="1" fillId="0" borderId="1" xfId="23" applyFont="1" applyFill="1" applyBorder="1" applyAlignment="1">
      <alignment horizontal="center" vertical="center" wrapText="1"/>
    </xf>
    <xf numFmtId="0" fontId="3" fillId="0" borderId="1" xfId="23" applyFont="1" applyFill="1" applyBorder="1" applyAlignment="1">
      <alignment horizontal="center" vertical="center" wrapText="1"/>
    </xf>
    <xf numFmtId="0" fontId="1" fillId="0" borderId="1" xfId="9" applyFont="1" applyFill="1" applyBorder="1" applyAlignment="1">
      <alignment horizontal="center" vertical="center" wrapText="1"/>
    </xf>
    <xf numFmtId="179" fontId="1" fillId="0" borderId="9" xfId="9" applyNumberFormat="1" applyFont="1" applyFill="1" applyBorder="1" applyAlignment="1">
      <alignment horizontal="center" vertical="center" wrapText="1"/>
    </xf>
    <xf numFmtId="179" fontId="3" fillId="0" borderId="9" xfId="9" applyNumberFormat="1" applyFont="1" applyFill="1" applyBorder="1" applyAlignment="1">
      <alignment horizontal="center" vertical="center" wrapText="1"/>
    </xf>
    <xf numFmtId="0" fontId="5" fillId="0" borderId="0" xfId="9" quotePrefix="1" applyFont="1" applyFill="1" applyAlignment="1">
      <alignment horizontal="center" vertical="center"/>
    </xf>
    <xf numFmtId="0" fontId="6" fillId="0" borderId="0" xfId="9" applyFont="1" applyFill="1" applyAlignment="1">
      <alignment horizontal="center" vertical="center"/>
    </xf>
    <xf numFmtId="0" fontId="3" fillId="0" borderId="13" xfId="9" applyFont="1" applyFill="1" applyBorder="1" applyAlignment="1">
      <alignment horizontal="center" vertical="center"/>
    </xf>
    <xf numFmtId="0" fontId="5" fillId="0" borderId="0" xfId="9" quotePrefix="1" applyFont="1" applyAlignment="1">
      <alignment horizontal="center" vertical="center"/>
    </xf>
    <xf numFmtId="0" fontId="6" fillId="0" borderId="0" xfId="9" applyFont="1" applyAlignment="1">
      <alignment horizontal="center" vertical="center"/>
    </xf>
    <xf numFmtId="0" fontId="1" fillId="0" borderId="5" xfId="9" applyFont="1" applyBorder="1" applyAlignment="1">
      <alignment horizontal="center" vertical="center"/>
    </xf>
    <xf numFmtId="0" fontId="3" fillId="0" borderId="6" xfId="9" applyFont="1" applyBorder="1" applyAlignment="1">
      <alignment horizontal="center" vertical="center"/>
    </xf>
    <xf numFmtId="0" fontId="1" fillId="0" borderId="6" xfId="9" applyFont="1" applyBorder="1" applyAlignment="1">
      <alignment horizontal="center" vertical="center"/>
    </xf>
    <xf numFmtId="0" fontId="3" fillId="0" borderId="7" xfId="9" applyFont="1" applyBorder="1" applyAlignment="1">
      <alignment horizontal="center" vertical="center"/>
    </xf>
    <xf numFmtId="0" fontId="14" fillId="0" borderId="0" xfId="22" applyFont="1" applyFill="1" applyAlignment="1">
      <alignment horizontal="center" vertical="center" wrapText="1"/>
    </xf>
    <xf numFmtId="0" fontId="14" fillId="0" borderId="0" xfId="22" applyFont="1" applyFill="1" applyAlignment="1">
      <alignment horizontal="center" vertical="center"/>
    </xf>
    <xf numFmtId="0" fontId="35" fillId="0" borderId="0" xfId="24" applyFont="1" applyAlignment="1">
      <alignment horizontal="center" vertical="center"/>
    </xf>
  </cellXfs>
  <cellStyles count="27">
    <cellStyle name="Comma [0]_1995" xfId="11"/>
    <cellStyle name="Comma_1995" xfId="10"/>
    <cellStyle name="Currency [0]_1995" xfId="13"/>
    <cellStyle name="Currency_1995" xfId="2"/>
    <cellStyle name="no dec" xfId="18"/>
    <cellStyle name="Normal_APR" xfId="17"/>
    <cellStyle name="RowLevel_0" xfId="1"/>
    <cellStyle name="百分比 2 2" xfId="20"/>
    <cellStyle name="常规" xfId="0" builtinId="0"/>
    <cellStyle name="常规 10" xfId="12"/>
    <cellStyle name="常规 12" xfId="4"/>
    <cellStyle name="常规 2" xfId="26"/>
    <cellStyle name="常规 2 2" xfId="9"/>
    <cellStyle name="常规 20" xfId="16"/>
    <cellStyle name="常规 3" xfId="23"/>
    <cellStyle name="常规 4" xfId="21"/>
    <cellStyle name="常规 41" xfId="24"/>
    <cellStyle name="常规 5" xfId="22"/>
    <cellStyle name="常规 6" xfId="3"/>
    <cellStyle name="常规_2007年年初预算表" xfId="6"/>
    <cellStyle name="普通_97-917" xfId="25"/>
    <cellStyle name="千分位[0]_laroux" xfId="5"/>
    <cellStyle name="千分位_97-917" xfId="15"/>
    <cellStyle name="千位[0]_1" xfId="8"/>
    <cellStyle name="千位_1" xfId="7"/>
    <cellStyle name="未定义" xfId="14"/>
    <cellStyle name="样式 1" xfId="19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37"/>
  <sheetViews>
    <sheetView tabSelected="1" topLeftCell="A9" workbookViewId="0">
      <selection activeCell="K39" sqref="K39"/>
    </sheetView>
  </sheetViews>
  <sheetFormatPr defaultColWidth="9" defaultRowHeight="14.25"/>
  <cols>
    <col min="1" max="16384" width="9" style="118"/>
  </cols>
  <sheetData>
    <row r="1" spans="1:9" ht="21">
      <c r="A1" s="119" t="s">
        <v>0</v>
      </c>
      <c r="H1" s="120"/>
    </row>
    <row r="2" spans="1:9" ht="21">
      <c r="A2" s="121"/>
      <c r="H2" s="120"/>
    </row>
    <row r="3" spans="1:9" ht="20.25">
      <c r="A3" s="122"/>
    </row>
    <row r="4" spans="1:9" ht="20.25">
      <c r="A4" s="122"/>
    </row>
    <row r="6" spans="1:9" ht="20.25">
      <c r="A6" s="122"/>
    </row>
    <row r="7" spans="1:9" ht="20.25">
      <c r="A7" s="122"/>
    </row>
    <row r="8" spans="1:9" ht="20.25">
      <c r="A8" s="122"/>
    </row>
    <row r="9" spans="1:9" ht="20.25">
      <c r="A9" s="122"/>
    </row>
    <row r="10" spans="1:9" ht="20.25">
      <c r="A10" s="122"/>
    </row>
    <row r="11" spans="1:9" ht="20.25">
      <c r="A11" s="122"/>
    </row>
    <row r="12" spans="1:9" ht="20.25">
      <c r="A12" s="122"/>
    </row>
    <row r="13" spans="1:9" ht="28.5">
      <c r="A13" s="145" t="s">
        <v>1</v>
      </c>
      <c r="B13" s="145"/>
      <c r="C13" s="145"/>
      <c r="D13" s="145"/>
      <c r="E13" s="145"/>
      <c r="F13" s="145"/>
      <c r="G13" s="145"/>
      <c r="H13" s="145"/>
      <c r="I13" s="145"/>
    </row>
    <row r="17" spans="1:9" ht="24" customHeight="1">
      <c r="A17" s="123"/>
      <c r="B17" s="123"/>
      <c r="C17" s="123"/>
      <c r="D17" s="123"/>
      <c r="E17" s="123"/>
      <c r="F17" s="123"/>
      <c r="G17" s="123"/>
      <c r="H17" s="123"/>
      <c r="I17" s="123"/>
    </row>
    <row r="18" spans="1:9" ht="20.25">
      <c r="A18" s="122"/>
    </row>
    <row r="19" spans="1:9" ht="20.25">
      <c r="A19" s="122"/>
    </row>
    <row r="20" spans="1:9" ht="20.25">
      <c r="A20" s="122"/>
    </row>
    <row r="37" spans="1:9" ht="20.25">
      <c r="A37" s="146">
        <v>44887</v>
      </c>
      <c r="B37" s="146"/>
      <c r="C37" s="146"/>
      <c r="D37" s="146"/>
      <c r="E37" s="146"/>
      <c r="F37" s="146"/>
      <c r="G37" s="146"/>
      <c r="H37" s="146"/>
      <c r="I37" s="146"/>
    </row>
  </sheetData>
  <mergeCells count="2">
    <mergeCell ref="A13:I13"/>
    <mergeCell ref="A37:I37"/>
  </mergeCells>
  <phoneticPr fontId="32" type="noConversion"/>
  <printOptions horizontalCentered="1" verticalCentered="1"/>
  <pageMargins left="0.70902777777777803" right="0.70902777777777803" top="0.75" bottom="0.75" header="0.30902777777777801" footer="0.30902777777777801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Z51"/>
  <sheetViews>
    <sheetView showZeros="0" workbookViewId="0">
      <pane xSplit="1" ySplit="6" topLeftCell="B22" activePane="bottomRight" state="frozen"/>
      <selection pane="topRight"/>
      <selection pane="bottomLeft"/>
      <selection pane="bottomRight" activeCell="AC43" sqref="AC43"/>
    </sheetView>
  </sheetViews>
  <sheetFormatPr defaultColWidth="8.75" defaultRowHeight="14.25"/>
  <cols>
    <col min="1" max="1" width="25.625" style="58" customWidth="1"/>
    <col min="2" max="2" width="13.125" style="58" customWidth="1"/>
    <col min="3" max="4" width="10.25" style="58" hidden="1" customWidth="1"/>
    <col min="5" max="5" width="13.125" style="58" customWidth="1"/>
    <col min="6" max="7" width="10.25" style="58" hidden="1" customWidth="1"/>
    <col min="8" max="8" width="13.125" style="58" customWidth="1"/>
    <col min="9" max="9" width="25.625" style="58" customWidth="1"/>
    <col min="10" max="10" width="12.875" style="58" hidden="1" customWidth="1"/>
    <col min="11" max="12" width="10.5" style="58" hidden="1" customWidth="1"/>
    <col min="13" max="13" width="13.125" style="58" customWidth="1"/>
    <col min="14" max="18" width="12.625" style="58" hidden="1" customWidth="1"/>
    <col min="19" max="19" width="8.75" style="58" hidden="1" customWidth="1"/>
    <col min="20" max="20" width="10.75" style="58" hidden="1" customWidth="1"/>
    <col min="21" max="22" width="9.375" style="58" hidden="1" customWidth="1"/>
    <col min="23" max="23" width="12.5" style="58" customWidth="1"/>
    <col min="24" max="25" width="10.375" style="58" hidden="1" customWidth="1"/>
    <col min="26" max="26" width="13.125" style="58" customWidth="1"/>
    <col min="27" max="16384" width="8.75" style="58"/>
  </cols>
  <sheetData>
    <row r="1" spans="1:26" ht="12" customHeight="1">
      <c r="A1" s="59"/>
      <c r="B1" s="59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30" customHeight="1">
      <c r="A2" s="149" t="s">
        <v>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</row>
    <row r="3" spans="1:26" s="102" customFormat="1" ht="17.25" customHeight="1">
      <c r="A3" s="60" t="s">
        <v>3</v>
      </c>
      <c r="B3" s="60"/>
      <c r="C3" s="25"/>
      <c r="D3" s="25"/>
      <c r="E3" s="103"/>
      <c r="F3" s="25"/>
      <c r="G3" s="25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1" t="s">
        <v>4</v>
      </c>
    </row>
    <row r="4" spans="1:26" ht="20.100000000000001" customHeight="1">
      <c r="A4" s="151" t="s">
        <v>5</v>
      </c>
      <c r="B4" s="152"/>
      <c r="C4" s="152"/>
      <c r="D4" s="152"/>
      <c r="E4" s="152"/>
      <c r="F4" s="152"/>
      <c r="G4" s="152"/>
      <c r="H4" s="152"/>
      <c r="I4" s="153" t="s">
        <v>6</v>
      </c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4"/>
    </row>
    <row r="5" spans="1:26" ht="20.100000000000001" customHeight="1">
      <c r="A5" s="159" t="s">
        <v>7</v>
      </c>
      <c r="B5" s="155" t="s">
        <v>8</v>
      </c>
      <c r="C5" s="155" t="s">
        <v>9</v>
      </c>
      <c r="D5" s="155"/>
      <c r="E5" s="155" t="s">
        <v>10</v>
      </c>
      <c r="F5" s="155" t="s">
        <v>11</v>
      </c>
      <c r="G5" s="155"/>
      <c r="H5" s="161" t="s">
        <v>12</v>
      </c>
      <c r="I5" s="163" t="s">
        <v>7</v>
      </c>
      <c r="J5" s="155" t="s">
        <v>13</v>
      </c>
      <c r="K5" s="155" t="s">
        <v>14</v>
      </c>
      <c r="L5" s="155"/>
      <c r="M5" s="155" t="s">
        <v>15</v>
      </c>
      <c r="N5" s="156" t="s">
        <v>9</v>
      </c>
      <c r="O5" s="157"/>
      <c r="P5" s="157"/>
      <c r="Q5" s="157"/>
      <c r="R5" s="157"/>
      <c r="S5" s="158"/>
      <c r="T5" s="155" t="s">
        <v>16</v>
      </c>
      <c r="U5" s="155" t="s">
        <v>11</v>
      </c>
      <c r="V5" s="155"/>
      <c r="W5" s="155" t="s">
        <v>17</v>
      </c>
      <c r="X5" s="155" t="s">
        <v>11</v>
      </c>
      <c r="Y5" s="155"/>
      <c r="Z5" s="147" t="s">
        <v>12</v>
      </c>
    </row>
    <row r="6" spans="1:26" ht="20.100000000000001" customHeight="1">
      <c r="A6" s="160"/>
      <c r="B6" s="155"/>
      <c r="C6" s="64" t="s">
        <v>18</v>
      </c>
      <c r="D6" s="64" t="s">
        <v>19</v>
      </c>
      <c r="E6" s="155"/>
      <c r="F6" s="64" t="s">
        <v>18</v>
      </c>
      <c r="G6" s="64" t="s">
        <v>19</v>
      </c>
      <c r="H6" s="162"/>
      <c r="I6" s="155"/>
      <c r="J6" s="155"/>
      <c r="K6" s="64" t="s">
        <v>18</v>
      </c>
      <c r="L6" s="64" t="s">
        <v>19</v>
      </c>
      <c r="M6" s="155"/>
      <c r="N6" s="64" t="s">
        <v>18</v>
      </c>
      <c r="O6" s="64" t="s">
        <v>20</v>
      </c>
      <c r="P6" s="64" t="s">
        <v>21</v>
      </c>
      <c r="Q6" s="64" t="s">
        <v>19</v>
      </c>
      <c r="R6" s="64" t="s">
        <v>22</v>
      </c>
      <c r="S6" s="99" t="s">
        <v>23</v>
      </c>
      <c r="T6" s="155"/>
      <c r="U6" s="64" t="s">
        <v>18</v>
      </c>
      <c r="V6" s="64" t="s">
        <v>19</v>
      </c>
      <c r="W6" s="155"/>
      <c r="X6" s="64" t="s">
        <v>18</v>
      </c>
      <c r="Y6" s="64" t="s">
        <v>19</v>
      </c>
      <c r="Z6" s="148"/>
    </row>
    <row r="7" spans="1:26" s="22" customFormat="1" ht="17.100000000000001" customHeight="1">
      <c r="A7" s="40" t="s">
        <v>24</v>
      </c>
      <c r="B7" s="32">
        <f>SUM(B8:B20)</f>
        <v>123470</v>
      </c>
      <c r="C7" s="32">
        <f>SUM(C8:C20)</f>
        <v>123470</v>
      </c>
      <c r="D7" s="32"/>
      <c r="E7" s="32">
        <f>SUM(E8:E20)</f>
        <v>99999.76</v>
      </c>
      <c r="F7" s="32">
        <f>SUM(F8:F20)</f>
        <v>99999.76</v>
      </c>
      <c r="G7" s="32"/>
      <c r="H7" s="32">
        <f>E7-B7</f>
        <v>-23470.240000000002</v>
      </c>
      <c r="I7" s="38" t="s">
        <v>25</v>
      </c>
      <c r="J7" s="110">
        <v>76516</v>
      </c>
      <c r="K7" s="74">
        <v>43761</v>
      </c>
      <c r="L7" s="74">
        <v>32755</v>
      </c>
      <c r="M7" s="74">
        <f t="shared" ref="M7:M31" si="0">N7+Q7</f>
        <v>65779</v>
      </c>
      <c r="N7" s="74">
        <f>O7+P7</f>
        <v>44963</v>
      </c>
      <c r="O7" s="74">
        <v>42491</v>
      </c>
      <c r="P7" s="74">
        <v>2472</v>
      </c>
      <c r="Q7" s="74">
        <f t="shared" ref="Q7:Q31" si="1">R7+S7</f>
        <v>20816</v>
      </c>
      <c r="R7" s="74">
        <v>20401</v>
      </c>
      <c r="S7" s="74">
        <v>415</v>
      </c>
      <c r="T7" s="74">
        <f t="shared" ref="T7:T31" si="2">U7+V7</f>
        <v>75967.251812999995</v>
      </c>
      <c r="U7" s="74">
        <f>50135.707281+2</f>
        <v>50137.707281000003</v>
      </c>
      <c r="V7" s="74">
        <v>25829.544532</v>
      </c>
      <c r="W7" s="74">
        <f>X7+Y7</f>
        <v>80967.251812999995</v>
      </c>
      <c r="X7" s="116">
        <f>50135.707281+2+5000</f>
        <v>55137.707281000003</v>
      </c>
      <c r="Y7" s="74">
        <v>25829.544532</v>
      </c>
      <c r="Z7" s="66">
        <f>W7-M7</f>
        <v>15188.251813000001</v>
      </c>
    </row>
    <row r="8" spans="1:26" s="22" customFormat="1" ht="17.100000000000001" customHeight="1">
      <c r="A8" s="40" t="s">
        <v>26</v>
      </c>
      <c r="B8" s="32">
        <f t="shared" ref="B8:B20" si="3">C8+D8</f>
        <v>32345</v>
      </c>
      <c r="C8" s="32">
        <v>32345</v>
      </c>
      <c r="D8" s="32"/>
      <c r="E8" s="32">
        <f t="shared" ref="E8:E20" si="4">F8+G8</f>
        <v>22023</v>
      </c>
      <c r="F8" s="32">
        <v>22023</v>
      </c>
      <c r="G8" s="32"/>
      <c r="H8" s="32">
        <f t="shared" ref="H8:H27" si="5">E8-B8</f>
        <v>-10322</v>
      </c>
      <c r="I8" s="38" t="s">
        <v>27</v>
      </c>
      <c r="J8" s="110">
        <v>782</v>
      </c>
      <c r="K8" s="74">
        <v>771</v>
      </c>
      <c r="L8" s="74">
        <v>11</v>
      </c>
      <c r="M8" s="74">
        <f t="shared" si="0"/>
        <v>545</v>
      </c>
      <c r="N8" s="74">
        <f t="shared" ref="N8:N31" si="6">O8+P8</f>
        <v>518</v>
      </c>
      <c r="O8" s="74">
        <v>518</v>
      </c>
      <c r="P8" s="74"/>
      <c r="Q8" s="74">
        <f t="shared" si="1"/>
        <v>27</v>
      </c>
      <c r="R8" s="74">
        <v>27</v>
      </c>
      <c r="S8" s="74"/>
      <c r="T8" s="74">
        <f t="shared" si="2"/>
        <v>712.39871600000004</v>
      </c>
      <c r="U8" s="74">
        <v>643.96871599999997</v>
      </c>
      <c r="V8" s="74">
        <v>68.430000000000007</v>
      </c>
      <c r="W8" s="74">
        <f t="shared" ref="W8:W31" si="7">X8+Y8</f>
        <v>712.39871600000004</v>
      </c>
      <c r="X8" s="74">
        <v>643.96871599999997</v>
      </c>
      <c r="Y8" s="74">
        <v>68.430000000000007</v>
      </c>
      <c r="Z8" s="66">
        <f t="shared" ref="Z8:Z31" si="8">W8-M8</f>
        <v>167.39871600000001</v>
      </c>
    </row>
    <row r="9" spans="1:26" s="22" customFormat="1" ht="17.100000000000001" customHeight="1">
      <c r="A9" s="40" t="s">
        <v>28</v>
      </c>
      <c r="B9" s="32">
        <f t="shared" si="3"/>
        <v>0</v>
      </c>
      <c r="C9" s="32"/>
      <c r="D9" s="32"/>
      <c r="E9" s="32">
        <f t="shared" si="4"/>
        <v>4</v>
      </c>
      <c r="F9" s="32">
        <v>4</v>
      </c>
      <c r="G9" s="32"/>
      <c r="H9" s="32">
        <f t="shared" si="5"/>
        <v>4</v>
      </c>
      <c r="I9" s="38" t="s">
        <v>29</v>
      </c>
      <c r="J9" s="110">
        <v>25025</v>
      </c>
      <c r="K9" s="74">
        <v>24995</v>
      </c>
      <c r="L9" s="74">
        <v>30</v>
      </c>
      <c r="M9" s="74">
        <f t="shared" si="0"/>
        <v>34320</v>
      </c>
      <c r="N9" s="74">
        <f t="shared" si="6"/>
        <v>34246</v>
      </c>
      <c r="O9" s="74">
        <v>28106</v>
      </c>
      <c r="P9" s="74">
        <v>6140</v>
      </c>
      <c r="Q9" s="74">
        <f t="shared" si="1"/>
        <v>74</v>
      </c>
      <c r="R9" s="74">
        <v>37</v>
      </c>
      <c r="S9" s="74">
        <v>37</v>
      </c>
      <c r="T9" s="74">
        <f t="shared" si="2"/>
        <v>38380.813219000003</v>
      </c>
      <c r="U9" s="74">
        <v>38120.833219</v>
      </c>
      <c r="V9" s="74">
        <v>259.98</v>
      </c>
      <c r="W9" s="74">
        <f t="shared" si="7"/>
        <v>38380.813219000003</v>
      </c>
      <c r="X9" s="74">
        <v>38120.833219</v>
      </c>
      <c r="Y9" s="74">
        <v>259.98</v>
      </c>
      <c r="Z9" s="66">
        <f t="shared" si="8"/>
        <v>4060.8132190000001</v>
      </c>
    </row>
    <row r="10" spans="1:26" s="22" customFormat="1" ht="17.100000000000001" customHeight="1">
      <c r="A10" s="40" t="s">
        <v>30</v>
      </c>
      <c r="B10" s="32">
        <f t="shared" si="3"/>
        <v>8800</v>
      </c>
      <c r="C10" s="32">
        <v>8800</v>
      </c>
      <c r="D10" s="32"/>
      <c r="E10" s="32">
        <f t="shared" si="4"/>
        <v>7185.2</v>
      </c>
      <c r="F10" s="32">
        <v>7185.2</v>
      </c>
      <c r="G10" s="32"/>
      <c r="H10" s="32">
        <f t="shared" si="5"/>
        <v>-1614.8</v>
      </c>
      <c r="I10" s="38" t="s">
        <v>31</v>
      </c>
      <c r="J10" s="110">
        <v>145608</v>
      </c>
      <c r="K10" s="74">
        <v>145608</v>
      </c>
      <c r="L10" s="74"/>
      <c r="M10" s="74">
        <f t="shared" si="0"/>
        <v>149433</v>
      </c>
      <c r="N10" s="74">
        <f t="shared" si="6"/>
        <v>149433</v>
      </c>
      <c r="O10" s="74">
        <v>143527</v>
      </c>
      <c r="P10" s="74">
        <v>5906</v>
      </c>
      <c r="Q10" s="74">
        <f t="shared" si="1"/>
        <v>0</v>
      </c>
      <c r="R10" s="74"/>
      <c r="S10" s="74"/>
      <c r="T10" s="74">
        <f t="shared" si="2"/>
        <v>183891.55567900001</v>
      </c>
      <c r="U10" s="74">
        <f>185291.555679-1400</f>
        <v>183891.55567900001</v>
      </c>
      <c r="V10" s="74">
        <v>0</v>
      </c>
      <c r="W10" s="74">
        <f t="shared" si="7"/>
        <v>155891.55567900001</v>
      </c>
      <c r="X10" s="116">
        <f>185291.555679-1400-28000</f>
        <v>155891.55567900001</v>
      </c>
      <c r="Y10" s="74">
        <v>0</v>
      </c>
      <c r="Z10" s="66">
        <f t="shared" si="8"/>
        <v>6458.5556790000101</v>
      </c>
    </row>
    <row r="11" spans="1:26" s="22" customFormat="1" ht="17.100000000000001" customHeight="1">
      <c r="A11" s="40" t="s">
        <v>32</v>
      </c>
      <c r="B11" s="32">
        <f t="shared" si="3"/>
        <v>2400</v>
      </c>
      <c r="C11" s="32">
        <v>2400</v>
      </c>
      <c r="D11" s="32"/>
      <c r="E11" s="32">
        <f t="shared" si="4"/>
        <v>2206.56</v>
      </c>
      <c r="F11" s="32">
        <v>2206.56</v>
      </c>
      <c r="G11" s="32"/>
      <c r="H11" s="32">
        <f t="shared" si="5"/>
        <v>-193.44</v>
      </c>
      <c r="I11" s="38" t="s">
        <v>33</v>
      </c>
      <c r="J11" s="110">
        <v>8645</v>
      </c>
      <c r="K11" s="74">
        <v>8645</v>
      </c>
      <c r="L11" s="74"/>
      <c r="M11" s="74">
        <f t="shared" si="0"/>
        <v>3117</v>
      </c>
      <c r="N11" s="74">
        <f t="shared" si="6"/>
        <v>3117</v>
      </c>
      <c r="O11" s="74">
        <v>1689</v>
      </c>
      <c r="P11" s="74">
        <v>1428</v>
      </c>
      <c r="Q11" s="74">
        <f t="shared" si="1"/>
        <v>0</v>
      </c>
      <c r="R11" s="74"/>
      <c r="S11" s="74"/>
      <c r="T11" s="74">
        <f t="shared" si="2"/>
        <v>5192.14005</v>
      </c>
      <c r="U11" s="74">
        <v>5192.14005</v>
      </c>
      <c r="V11" s="74">
        <v>0</v>
      </c>
      <c r="W11" s="74">
        <f t="shared" si="7"/>
        <v>8692.14005</v>
      </c>
      <c r="X11" s="116">
        <f>5192.14005+3500</f>
        <v>8692.14005</v>
      </c>
      <c r="Y11" s="74">
        <v>0</v>
      </c>
      <c r="Z11" s="66">
        <f t="shared" si="8"/>
        <v>5575.14005</v>
      </c>
    </row>
    <row r="12" spans="1:26" s="22" customFormat="1" ht="17.100000000000001" customHeight="1">
      <c r="A12" s="40" t="s">
        <v>34</v>
      </c>
      <c r="B12" s="32">
        <f t="shared" si="3"/>
        <v>3000</v>
      </c>
      <c r="C12" s="32">
        <v>3000</v>
      </c>
      <c r="D12" s="32"/>
      <c r="E12" s="32">
        <f t="shared" si="4"/>
        <v>1394</v>
      </c>
      <c r="F12" s="32">
        <v>1394</v>
      </c>
      <c r="G12" s="32"/>
      <c r="H12" s="32">
        <f t="shared" si="5"/>
        <v>-1606</v>
      </c>
      <c r="I12" s="38" t="s">
        <v>35</v>
      </c>
      <c r="J12" s="110">
        <v>7451</v>
      </c>
      <c r="K12" s="74">
        <v>6062</v>
      </c>
      <c r="L12" s="74">
        <v>1389</v>
      </c>
      <c r="M12" s="74">
        <f t="shared" si="0"/>
        <v>9555</v>
      </c>
      <c r="N12" s="74">
        <f t="shared" si="6"/>
        <v>7685</v>
      </c>
      <c r="O12" s="74">
        <v>6371</v>
      </c>
      <c r="P12" s="74">
        <v>1314</v>
      </c>
      <c r="Q12" s="74">
        <f t="shared" si="1"/>
        <v>1870</v>
      </c>
      <c r="R12" s="74">
        <v>1681</v>
      </c>
      <c r="S12" s="74">
        <v>189</v>
      </c>
      <c r="T12" s="74">
        <f t="shared" si="2"/>
        <v>12075.578662</v>
      </c>
      <c r="U12" s="74">
        <v>9292.6491640000004</v>
      </c>
      <c r="V12" s="74">
        <v>2782.929498</v>
      </c>
      <c r="W12" s="74">
        <f t="shared" si="7"/>
        <v>12075.578662</v>
      </c>
      <c r="X12" s="74">
        <v>9292.6491640000004</v>
      </c>
      <c r="Y12" s="74">
        <v>2782.929498</v>
      </c>
      <c r="Z12" s="66">
        <f t="shared" si="8"/>
        <v>2520.5786619999999</v>
      </c>
    </row>
    <row r="13" spans="1:26" s="22" customFormat="1" ht="17.100000000000001" customHeight="1">
      <c r="A13" s="40" t="s">
        <v>36</v>
      </c>
      <c r="B13" s="32">
        <f t="shared" si="3"/>
        <v>9000</v>
      </c>
      <c r="C13" s="32">
        <v>9000</v>
      </c>
      <c r="D13" s="32"/>
      <c r="E13" s="32">
        <f t="shared" si="4"/>
        <v>7706</v>
      </c>
      <c r="F13" s="32">
        <v>7706</v>
      </c>
      <c r="G13" s="32"/>
      <c r="H13" s="32">
        <f t="shared" si="5"/>
        <v>-1294</v>
      </c>
      <c r="I13" s="38" t="s">
        <v>37</v>
      </c>
      <c r="J13" s="110">
        <v>109399</v>
      </c>
      <c r="K13" s="74">
        <v>76069</v>
      </c>
      <c r="L13" s="74">
        <v>33330</v>
      </c>
      <c r="M13" s="74">
        <f t="shared" si="0"/>
        <v>109589</v>
      </c>
      <c r="N13" s="74">
        <f t="shared" si="6"/>
        <v>100977</v>
      </c>
      <c r="O13" s="74">
        <v>95936</v>
      </c>
      <c r="P13" s="74">
        <v>5041</v>
      </c>
      <c r="Q13" s="74">
        <f t="shared" si="1"/>
        <v>8612</v>
      </c>
      <c r="R13" s="74">
        <v>8572</v>
      </c>
      <c r="S13" s="74">
        <v>40</v>
      </c>
      <c r="T13" s="74">
        <f t="shared" si="2"/>
        <v>154047.44950300001</v>
      </c>
      <c r="U13" s="74">
        <v>141615.94001399999</v>
      </c>
      <c r="V13" s="74">
        <v>12431.509489</v>
      </c>
      <c r="W13" s="74">
        <f t="shared" si="7"/>
        <v>139047.44950300001</v>
      </c>
      <c r="X13" s="116">
        <f>141615.940014-15000</f>
        <v>126615.94001400001</v>
      </c>
      <c r="Y13" s="74">
        <v>12431.509489</v>
      </c>
      <c r="Z13" s="66">
        <f t="shared" si="8"/>
        <v>29458.449503</v>
      </c>
    </row>
    <row r="14" spans="1:26" s="22" customFormat="1" ht="17.100000000000001" customHeight="1">
      <c r="A14" s="40" t="s">
        <v>38</v>
      </c>
      <c r="B14" s="32">
        <f t="shared" si="3"/>
        <v>7600</v>
      </c>
      <c r="C14" s="32">
        <v>7600</v>
      </c>
      <c r="D14" s="32"/>
      <c r="E14" s="32">
        <f t="shared" si="4"/>
        <v>10298</v>
      </c>
      <c r="F14" s="32">
        <v>10298</v>
      </c>
      <c r="G14" s="32"/>
      <c r="H14" s="32">
        <f t="shared" si="5"/>
        <v>2698</v>
      </c>
      <c r="I14" s="74" t="s">
        <v>39</v>
      </c>
      <c r="J14" s="74">
        <v>55587</v>
      </c>
      <c r="K14" s="74">
        <v>53207</v>
      </c>
      <c r="L14" s="74">
        <v>2380</v>
      </c>
      <c r="M14" s="74">
        <f t="shared" si="0"/>
        <v>64940</v>
      </c>
      <c r="N14" s="74">
        <f t="shared" si="6"/>
        <v>63023</v>
      </c>
      <c r="O14" s="74">
        <v>55801</v>
      </c>
      <c r="P14" s="74">
        <v>7222</v>
      </c>
      <c r="Q14" s="74">
        <f t="shared" si="1"/>
        <v>1917</v>
      </c>
      <c r="R14" s="74">
        <v>1917</v>
      </c>
      <c r="S14" s="74"/>
      <c r="T14" s="74">
        <f t="shared" si="2"/>
        <v>84533.366097000006</v>
      </c>
      <c r="U14" s="74">
        <f>80462.4581+36.3+1500</f>
        <v>81998.758100000006</v>
      </c>
      <c r="V14" s="74">
        <v>2534.6079970000001</v>
      </c>
      <c r="W14" s="74">
        <f t="shared" si="7"/>
        <v>84533.366097000006</v>
      </c>
      <c r="X14" s="74">
        <f>80462.4581+36.3+1500</f>
        <v>81998.758100000006</v>
      </c>
      <c r="Y14" s="74">
        <v>2534.6079970000001</v>
      </c>
      <c r="Z14" s="66">
        <f t="shared" si="8"/>
        <v>19593.366096999998</v>
      </c>
    </row>
    <row r="15" spans="1:26" s="22" customFormat="1" ht="17.100000000000001" customHeight="1">
      <c r="A15" s="40" t="s">
        <v>40</v>
      </c>
      <c r="B15" s="32">
        <f t="shared" si="3"/>
        <v>2500</v>
      </c>
      <c r="C15" s="32">
        <v>2500</v>
      </c>
      <c r="D15" s="32"/>
      <c r="E15" s="32">
        <f t="shared" si="4"/>
        <v>2776</v>
      </c>
      <c r="F15" s="32">
        <v>2776</v>
      </c>
      <c r="G15" s="32"/>
      <c r="H15" s="32">
        <f t="shared" si="5"/>
        <v>276</v>
      </c>
      <c r="I15" s="38" t="s">
        <v>41</v>
      </c>
      <c r="J15" s="110">
        <v>25134</v>
      </c>
      <c r="K15" s="74">
        <v>23519</v>
      </c>
      <c r="L15" s="74">
        <v>1615</v>
      </c>
      <c r="M15" s="74">
        <f t="shared" si="0"/>
        <v>23048</v>
      </c>
      <c r="N15" s="74">
        <f t="shared" si="6"/>
        <v>22855</v>
      </c>
      <c r="O15" s="74">
        <v>10691</v>
      </c>
      <c r="P15" s="74">
        <v>12164</v>
      </c>
      <c r="Q15" s="74">
        <f t="shared" si="1"/>
        <v>193</v>
      </c>
      <c r="R15" s="74">
        <v>118</v>
      </c>
      <c r="S15" s="74">
        <v>75</v>
      </c>
      <c r="T15" s="74">
        <f t="shared" si="2"/>
        <v>48755.374045999997</v>
      </c>
      <c r="U15" s="74">
        <v>44089.316748999998</v>
      </c>
      <c r="V15" s="74">
        <v>4666.0572970000003</v>
      </c>
      <c r="W15" s="74">
        <f t="shared" si="7"/>
        <v>28755.374046000001</v>
      </c>
      <c r="X15" s="116">
        <f>44089.316749-20000</f>
        <v>24089.316749000001</v>
      </c>
      <c r="Y15" s="74">
        <v>4666.0572970000003</v>
      </c>
      <c r="Z15" s="66">
        <f t="shared" si="8"/>
        <v>5707.3740459999999</v>
      </c>
    </row>
    <row r="16" spans="1:26" s="22" customFormat="1" ht="17.100000000000001" customHeight="1">
      <c r="A16" s="40" t="s">
        <v>42</v>
      </c>
      <c r="B16" s="32">
        <f t="shared" si="3"/>
        <v>17000</v>
      </c>
      <c r="C16" s="32">
        <v>17000</v>
      </c>
      <c r="D16" s="32"/>
      <c r="E16" s="32">
        <f t="shared" si="4"/>
        <v>13675</v>
      </c>
      <c r="F16" s="32">
        <v>13675</v>
      </c>
      <c r="G16" s="32"/>
      <c r="H16" s="32">
        <f t="shared" si="5"/>
        <v>-3325</v>
      </c>
      <c r="I16" s="38" t="s">
        <v>43</v>
      </c>
      <c r="J16" s="110">
        <v>88775</v>
      </c>
      <c r="K16" s="74">
        <v>78152</v>
      </c>
      <c r="L16" s="74">
        <v>10623</v>
      </c>
      <c r="M16" s="74">
        <f t="shared" si="0"/>
        <v>39867</v>
      </c>
      <c r="N16" s="74">
        <f t="shared" si="6"/>
        <v>26584</v>
      </c>
      <c r="O16" s="74">
        <v>23577</v>
      </c>
      <c r="P16" s="74">
        <v>3007</v>
      </c>
      <c r="Q16" s="74">
        <f t="shared" si="1"/>
        <v>13283</v>
      </c>
      <c r="R16" s="74">
        <v>12815</v>
      </c>
      <c r="S16" s="74">
        <v>468</v>
      </c>
      <c r="T16" s="74">
        <f t="shared" si="2"/>
        <v>54401.517506999997</v>
      </c>
      <c r="U16" s="74">
        <f>41393.792832-1977</f>
        <v>39416.792831999999</v>
      </c>
      <c r="V16" s="74">
        <v>14984.724674999999</v>
      </c>
      <c r="W16" s="74">
        <f t="shared" si="7"/>
        <v>148901.51750700001</v>
      </c>
      <c r="X16" s="116">
        <f>41393.792832-1977+84500</f>
        <v>123916.79283200001</v>
      </c>
      <c r="Y16" s="116">
        <f>14984.724675+10000</f>
        <v>24984.724675000001</v>
      </c>
      <c r="Z16" s="66">
        <f t="shared" si="8"/>
        <v>109034.517507</v>
      </c>
    </row>
    <row r="17" spans="1:26" s="22" customFormat="1" ht="17.100000000000001" customHeight="1">
      <c r="A17" s="40" t="s">
        <v>44</v>
      </c>
      <c r="B17" s="32">
        <f t="shared" si="3"/>
        <v>18000</v>
      </c>
      <c r="C17" s="32">
        <v>18000</v>
      </c>
      <c r="D17" s="32"/>
      <c r="E17" s="32">
        <f t="shared" si="4"/>
        <v>3440</v>
      </c>
      <c r="F17" s="32">
        <v>3440</v>
      </c>
      <c r="G17" s="32"/>
      <c r="H17" s="32">
        <f t="shared" si="5"/>
        <v>-14560</v>
      </c>
      <c r="I17" s="38" t="s">
        <v>45</v>
      </c>
      <c r="J17" s="110">
        <v>60438</v>
      </c>
      <c r="K17" s="74">
        <v>34799</v>
      </c>
      <c r="L17" s="74">
        <v>25639</v>
      </c>
      <c r="M17" s="74">
        <f t="shared" si="0"/>
        <v>118292</v>
      </c>
      <c r="N17" s="74">
        <f t="shared" si="6"/>
        <v>92096</v>
      </c>
      <c r="O17" s="74">
        <v>53338</v>
      </c>
      <c r="P17" s="74">
        <v>38758</v>
      </c>
      <c r="Q17" s="74">
        <f t="shared" si="1"/>
        <v>26196</v>
      </c>
      <c r="R17" s="74">
        <v>19678</v>
      </c>
      <c r="S17" s="74">
        <v>6518</v>
      </c>
      <c r="T17" s="74">
        <f t="shared" si="2"/>
        <v>185999.42672700001</v>
      </c>
      <c r="U17" s="74">
        <v>128162.921573</v>
      </c>
      <c r="V17" s="74">
        <v>57836.505153999999</v>
      </c>
      <c r="W17" s="74">
        <f t="shared" si="7"/>
        <v>145999.42672700001</v>
      </c>
      <c r="X17" s="116">
        <f>128162.921573-30000</f>
        <v>98162.921573</v>
      </c>
      <c r="Y17" s="116">
        <f>57836.505154-10000</f>
        <v>47836.505153999999</v>
      </c>
      <c r="Z17" s="66">
        <f t="shared" si="8"/>
        <v>27707.426726999998</v>
      </c>
    </row>
    <row r="18" spans="1:26" s="22" customFormat="1" ht="17.100000000000001" customHeight="1">
      <c r="A18" s="40" t="s">
        <v>46</v>
      </c>
      <c r="B18" s="32">
        <f t="shared" si="3"/>
        <v>8500</v>
      </c>
      <c r="C18" s="32">
        <v>8500</v>
      </c>
      <c r="D18" s="32"/>
      <c r="E18" s="32">
        <f t="shared" si="4"/>
        <v>15874</v>
      </c>
      <c r="F18" s="32">
        <v>15874</v>
      </c>
      <c r="G18" s="32"/>
      <c r="H18" s="32">
        <f t="shared" si="5"/>
        <v>7374</v>
      </c>
      <c r="I18" s="38" t="s">
        <v>47</v>
      </c>
      <c r="J18" s="110">
        <v>47378</v>
      </c>
      <c r="K18" s="74">
        <v>46686</v>
      </c>
      <c r="L18" s="74">
        <v>692</v>
      </c>
      <c r="M18" s="74">
        <f t="shared" si="0"/>
        <v>33417</v>
      </c>
      <c r="N18" s="74">
        <f t="shared" si="6"/>
        <v>33417</v>
      </c>
      <c r="O18" s="74">
        <v>21340</v>
      </c>
      <c r="P18" s="74">
        <v>12077</v>
      </c>
      <c r="Q18" s="74">
        <f t="shared" si="1"/>
        <v>0</v>
      </c>
      <c r="R18" s="74"/>
      <c r="S18" s="74">
        <v>0</v>
      </c>
      <c r="T18" s="74">
        <f t="shared" si="2"/>
        <v>49897.360144999999</v>
      </c>
      <c r="U18" s="74">
        <v>49095.535169000002</v>
      </c>
      <c r="V18" s="74">
        <v>801.82497599999999</v>
      </c>
      <c r="W18" s="74">
        <f t="shared" si="7"/>
        <v>49897.360144999999</v>
      </c>
      <c r="X18" s="74">
        <v>49095.535169000002</v>
      </c>
      <c r="Y18" s="74">
        <v>801.82497599999999</v>
      </c>
      <c r="Z18" s="66">
        <f t="shared" si="8"/>
        <v>16480.360144999999</v>
      </c>
    </row>
    <row r="19" spans="1:26" s="22" customFormat="1" ht="17.100000000000001" customHeight="1">
      <c r="A19" s="40" t="s">
        <v>48</v>
      </c>
      <c r="B19" s="32">
        <f t="shared" si="3"/>
        <v>13000</v>
      </c>
      <c r="C19" s="32">
        <v>13000</v>
      </c>
      <c r="D19" s="32"/>
      <c r="E19" s="32">
        <f t="shared" si="4"/>
        <v>12290</v>
      </c>
      <c r="F19" s="32">
        <v>12290</v>
      </c>
      <c r="G19" s="32"/>
      <c r="H19" s="32">
        <f t="shared" si="5"/>
        <v>-710</v>
      </c>
      <c r="I19" s="38" t="s">
        <v>49</v>
      </c>
      <c r="J19" s="110">
        <v>3617</v>
      </c>
      <c r="K19" s="74">
        <v>3564</v>
      </c>
      <c r="L19" s="74">
        <v>53</v>
      </c>
      <c r="M19" s="74">
        <f t="shared" si="0"/>
        <v>6841</v>
      </c>
      <c r="N19" s="74">
        <f t="shared" si="6"/>
        <v>6734</v>
      </c>
      <c r="O19" s="74">
        <v>6595</v>
      </c>
      <c r="P19" s="74">
        <v>139</v>
      </c>
      <c r="Q19" s="74">
        <f t="shared" si="1"/>
        <v>107</v>
      </c>
      <c r="R19" s="74">
        <v>80</v>
      </c>
      <c r="S19" s="74">
        <v>27</v>
      </c>
      <c r="T19" s="74">
        <f t="shared" si="2"/>
        <v>5458.8989439999996</v>
      </c>
      <c r="U19" s="74">
        <v>5347.6862849999998</v>
      </c>
      <c r="V19" s="74">
        <v>111.212659</v>
      </c>
      <c r="W19" s="74">
        <f t="shared" si="7"/>
        <v>5458.8989439999996</v>
      </c>
      <c r="X19" s="74">
        <v>5347.6862849999998</v>
      </c>
      <c r="Y19" s="74">
        <v>111.212659</v>
      </c>
      <c r="Z19" s="66">
        <f t="shared" si="8"/>
        <v>-1382.101056</v>
      </c>
    </row>
    <row r="20" spans="1:26" s="22" customFormat="1" ht="17.100000000000001" customHeight="1">
      <c r="A20" s="40" t="s">
        <v>50</v>
      </c>
      <c r="B20" s="32">
        <f t="shared" si="3"/>
        <v>1325</v>
      </c>
      <c r="C20" s="32">
        <v>1325</v>
      </c>
      <c r="D20" s="32"/>
      <c r="E20" s="32">
        <f t="shared" si="4"/>
        <v>1128</v>
      </c>
      <c r="F20" s="32">
        <v>1128</v>
      </c>
      <c r="G20" s="32"/>
      <c r="H20" s="32">
        <f t="shared" si="5"/>
        <v>-197</v>
      </c>
      <c r="I20" s="38" t="s">
        <v>51</v>
      </c>
      <c r="J20" s="110">
        <v>1085</v>
      </c>
      <c r="K20" s="74">
        <v>1085</v>
      </c>
      <c r="L20" s="74"/>
      <c r="M20" s="74">
        <f t="shared" si="0"/>
        <v>1600</v>
      </c>
      <c r="N20" s="74">
        <f t="shared" si="6"/>
        <v>1600</v>
      </c>
      <c r="O20" s="74">
        <v>1099</v>
      </c>
      <c r="P20" s="74">
        <v>501</v>
      </c>
      <c r="Q20" s="74">
        <f t="shared" si="1"/>
        <v>0</v>
      </c>
      <c r="R20" s="74"/>
      <c r="S20" s="74"/>
      <c r="T20" s="74">
        <f t="shared" si="2"/>
        <v>1774.4629259999999</v>
      </c>
      <c r="U20" s="74">
        <v>1774.4629259999999</v>
      </c>
      <c r="V20" s="74">
        <v>0</v>
      </c>
      <c r="W20" s="74">
        <f t="shared" si="7"/>
        <v>1774.4629259999999</v>
      </c>
      <c r="X20" s="74">
        <v>1774.4629259999999</v>
      </c>
      <c r="Y20" s="74">
        <v>0</v>
      </c>
      <c r="Z20" s="66">
        <f t="shared" si="8"/>
        <v>174.46292600000001</v>
      </c>
    </row>
    <row r="21" spans="1:26" s="22" customFormat="1" ht="17.100000000000001" customHeight="1">
      <c r="A21" s="40" t="s">
        <v>52</v>
      </c>
      <c r="B21" s="32">
        <f>SUM(B22:B27)</f>
        <v>97160</v>
      </c>
      <c r="C21" s="32">
        <f t="shared" ref="C21:G21" si="9">SUM(C22:C27)</f>
        <v>97160</v>
      </c>
      <c r="D21" s="32">
        <f t="shared" si="9"/>
        <v>0</v>
      </c>
      <c r="E21" s="32">
        <f t="shared" si="9"/>
        <v>112056</v>
      </c>
      <c r="F21" s="32">
        <f t="shared" si="9"/>
        <v>111420</v>
      </c>
      <c r="G21" s="32">
        <f t="shared" si="9"/>
        <v>636</v>
      </c>
      <c r="H21" s="32">
        <f t="shared" si="5"/>
        <v>14896</v>
      </c>
      <c r="I21" s="38" t="s">
        <v>53</v>
      </c>
      <c r="J21" s="110">
        <v>5382</v>
      </c>
      <c r="K21" s="74">
        <v>5382</v>
      </c>
      <c r="L21" s="74"/>
      <c r="M21" s="74">
        <f t="shared" si="0"/>
        <v>0</v>
      </c>
      <c r="N21" s="74">
        <f t="shared" si="6"/>
        <v>0</v>
      </c>
      <c r="O21" s="74"/>
      <c r="P21" s="74"/>
      <c r="Q21" s="74">
        <f t="shared" si="1"/>
        <v>0</v>
      </c>
      <c r="R21" s="74"/>
      <c r="S21" s="74"/>
      <c r="T21" s="74">
        <f t="shared" si="2"/>
        <v>0</v>
      </c>
      <c r="U21" s="74"/>
      <c r="V21" s="74"/>
      <c r="W21" s="74">
        <f t="shared" si="7"/>
        <v>0</v>
      </c>
      <c r="X21" s="74"/>
      <c r="Y21" s="74"/>
      <c r="Z21" s="66">
        <f t="shared" si="8"/>
        <v>0</v>
      </c>
    </row>
    <row r="22" spans="1:26" s="22" customFormat="1" ht="17.100000000000001" customHeight="1">
      <c r="A22" s="40" t="s">
        <v>54</v>
      </c>
      <c r="B22" s="32">
        <f t="shared" ref="B22:B27" si="10">C22+D22</f>
        <v>8370</v>
      </c>
      <c r="C22" s="32">
        <v>8370</v>
      </c>
      <c r="D22" s="32"/>
      <c r="E22" s="32">
        <f>F22+G22</f>
        <v>10024</v>
      </c>
      <c r="F22" s="104">
        <v>10024</v>
      </c>
      <c r="G22" s="104"/>
      <c r="H22" s="32">
        <f t="shared" si="5"/>
        <v>1654</v>
      </c>
      <c r="I22" s="38" t="s">
        <v>55</v>
      </c>
      <c r="J22" s="110">
        <v>0</v>
      </c>
      <c r="K22" s="74"/>
      <c r="L22" s="74"/>
      <c r="M22" s="74">
        <f t="shared" si="0"/>
        <v>0</v>
      </c>
      <c r="N22" s="74">
        <f t="shared" si="6"/>
        <v>0</v>
      </c>
      <c r="O22" s="74"/>
      <c r="P22" s="74"/>
      <c r="Q22" s="74">
        <f t="shared" si="1"/>
        <v>0</v>
      </c>
      <c r="R22" s="74"/>
      <c r="S22" s="74"/>
      <c r="T22" s="74">
        <f t="shared" si="2"/>
        <v>0</v>
      </c>
      <c r="U22" s="74"/>
      <c r="V22" s="74"/>
      <c r="W22" s="74">
        <f t="shared" si="7"/>
        <v>0</v>
      </c>
      <c r="X22" s="74"/>
      <c r="Y22" s="74"/>
      <c r="Z22" s="66">
        <f t="shared" si="8"/>
        <v>0</v>
      </c>
    </row>
    <row r="23" spans="1:26" s="22" customFormat="1" ht="17.100000000000001" customHeight="1">
      <c r="A23" s="40" t="s">
        <v>56</v>
      </c>
      <c r="B23" s="32">
        <f t="shared" si="10"/>
        <v>16779</v>
      </c>
      <c r="C23" s="32">
        <v>16779</v>
      </c>
      <c r="D23" s="32"/>
      <c r="E23" s="32">
        <f t="shared" ref="E23:E27" si="11">F23+G23</f>
        <v>16230</v>
      </c>
      <c r="F23" s="104">
        <v>16194</v>
      </c>
      <c r="G23" s="104">
        <v>36</v>
      </c>
      <c r="H23" s="32">
        <f t="shared" si="5"/>
        <v>-549</v>
      </c>
      <c r="I23" s="74" t="s">
        <v>57</v>
      </c>
      <c r="J23" s="74">
        <v>3850</v>
      </c>
      <c r="K23" s="74">
        <v>3820</v>
      </c>
      <c r="L23" s="74">
        <v>30</v>
      </c>
      <c r="M23" s="74">
        <f t="shared" si="0"/>
        <v>8297</v>
      </c>
      <c r="N23" s="74">
        <f t="shared" si="6"/>
        <v>8270</v>
      </c>
      <c r="O23" s="74">
        <v>5014</v>
      </c>
      <c r="P23" s="74">
        <v>3256</v>
      </c>
      <c r="Q23" s="74">
        <f t="shared" si="1"/>
        <v>27</v>
      </c>
      <c r="R23" s="74"/>
      <c r="S23" s="74">
        <v>27</v>
      </c>
      <c r="T23" s="74">
        <f t="shared" si="2"/>
        <v>11896.407077</v>
      </c>
      <c r="U23" s="74">
        <v>11169.471077</v>
      </c>
      <c r="V23" s="74">
        <v>726.93600000000004</v>
      </c>
      <c r="W23" s="74">
        <f t="shared" si="7"/>
        <v>11896.407077</v>
      </c>
      <c r="X23" s="74">
        <v>11169.471077</v>
      </c>
      <c r="Y23" s="74">
        <v>726.93600000000004</v>
      </c>
      <c r="Z23" s="66">
        <f t="shared" si="8"/>
        <v>3599.4070769999998</v>
      </c>
    </row>
    <row r="24" spans="1:26" s="22" customFormat="1" ht="17.100000000000001" customHeight="1">
      <c r="A24" s="40" t="s">
        <v>58</v>
      </c>
      <c r="B24" s="32">
        <f t="shared" si="10"/>
        <v>8493</v>
      </c>
      <c r="C24" s="32">
        <v>8493</v>
      </c>
      <c r="D24" s="32"/>
      <c r="E24" s="32">
        <v>5300</v>
      </c>
      <c r="F24" s="104">
        <v>5000</v>
      </c>
      <c r="G24" s="104">
        <v>300</v>
      </c>
      <c r="H24" s="32">
        <f t="shared" si="5"/>
        <v>-3193</v>
      </c>
      <c r="I24" s="38" t="s">
        <v>59</v>
      </c>
      <c r="J24" s="110">
        <v>19486</v>
      </c>
      <c r="K24" s="74">
        <v>15671</v>
      </c>
      <c r="L24" s="74">
        <v>3815</v>
      </c>
      <c r="M24" s="74">
        <f t="shared" si="0"/>
        <v>59427</v>
      </c>
      <c r="N24" s="74">
        <f t="shared" si="6"/>
        <v>39757</v>
      </c>
      <c r="O24" s="74">
        <v>20798</v>
      </c>
      <c r="P24" s="74">
        <v>18959</v>
      </c>
      <c r="Q24" s="74">
        <f t="shared" si="1"/>
        <v>19670</v>
      </c>
      <c r="R24" s="74">
        <v>1952</v>
      </c>
      <c r="S24" s="74">
        <v>17718</v>
      </c>
      <c r="T24" s="74">
        <f t="shared" si="2"/>
        <v>74236.711152999895</v>
      </c>
      <c r="U24" s="74">
        <v>61243.113698999899</v>
      </c>
      <c r="V24" s="74">
        <v>12993.597454000001</v>
      </c>
      <c r="W24" s="74">
        <f t="shared" si="7"/>
        <v>74236.711152999895</v>
      </c>
      <c r="X24" s="74">
        <v>61243.113698999899</v>
      </c>
      <c r="Y24" s="74">
        <v>12993.597454000001</v>
      </c>
      <c r="Z24" s="66">
        <f t="shared" si="8"/>
        <v>14809.7111529999</v>
      </c>
    </row>
    <row r="25" spans="1:26" s="22" customFormat="1" ht="17.100000000000001" customHeight="1">
      <c r="A25" s="40" t="s">
        <v>60</v>
      </c>
      <c r="B25" s="32">
        <f t="shared" si="10"/>
        <v>42749</v>
      </c>
      <c r="C25" s="32">
        <v>42749</v>
      </c>
      <c r="D25" s="32"/>
      <c r="E25" s="32">
        <v>68519</v>
      </c>
      <c r="F25" s="104">
        <v>68219</v>
      </c>
      <c r="G25" s="104">
        <v>300</v>
      </c>
      <c r="H25" s="32">
        <f t="shared" si="5"/>
        <v>25770</v>
      </c>
      <c r="I25" s="38" t="s">
        <v>61</v>
      </c>
      <c r="J25" s="110">
        <v>432</v>
      </c>
      <c r="K25" s="74">
        <v>432</v>
      </c>
      <c r="L25" s="74"/>
      <c r="M25" s="74">
        <f t="shared" si="0"/>
        <v>836</v>
      </c>
      <c r="N25" s="74">
        <f t="shared" si="6"/>
        <v>836</v>
      </c>
      <c r="O25" s="74">
        <v>634</v>
      </c>
      <c r="P25" s="74">
        <v>202</v>
      </c>
      <c r="Q25" s="74">
        <f t="shared" si="1"/>
        <v>0</v>
      </c>
      <c r="R25" s="74"/>
      <c r="S25" s="74"/>
      <c r="T25" s="74">
        <f t="shared" si="2"/>
        <v>835.07500000000005</v>
      </c>
      <c r="U25" s="74">
        <v>835.07500000000005</v>
      </c>
      <c r="V25" s="74">
        <v>0</v>
      </c>
      <c r="W25" s="74">
        <f t="shared" si="7"/>
        <v>835.07500000000005</v>
      </c>
      <c r="X25" s="74">
        <v>835.07500000000005</v>
      </c>
      <c r="Y25" s="74">
        <v>0</v>
      </c>
      <c r="Z25" s="66">
        <f t="shared" si="8"/>
        <v>-0.92499999999995497</v>
      </c>
    </row>
    <row r="26" spans="1:26" s="22" customFormat="1" ht="17.100000000000001" customHeight="1">
      <c r="A26" s="40" t="s">
        <v>62</v>
      </c>
      <c r="B26" s="32">
        <f t="shared" si="10"/>
        <v>50</v>
      </c>
      <c r="C26" s="32">
        <v>50</v>
      </c>
      <c r="D26" s="32"/>
      <c r="E26" s="32">
        <f t="shared" si="11"/>
        <v>200</v>
      </c>
      <c r="F26" s="104">
        <v>200</v>
      </c>
      <c r="G26" s="104"/>
      <c r="H26" s="32">
        <f t="shared" si="5"/>
        <v>150</v>
      </c>
      <c r="I26" s="111" t="s">
        <v>63</v>
      </c>
      <c r="J26" s="110">
        <v>5379</v>
      </c>
      <c r="K26" s="74">
        <v>4736</v>
      </c>
      <c r="L26" s="74">
        <v>643</v>
      </c>
      <c r="M26" s="74">
        <f t="shared" si="0"/>
        <v>10515</v>
      </c>
      <c r="N26" s="74">
        <f t="shared" si="6"/>
        <v>10370</v>
      </c>
      <c r="O26" s="74">
        <v>7150</v>
      </c>
      <c r="P26" s="74">
        <v>3220</v>
      </c>
      <c r="Q26" s="74">
        <f t="shared" si="1"/>
        <v>145</v>
      </c>
      <c r="R26" s="74"/>
      <c r="S26" s="74">
        <v>145</v>
      </c>
      <c r="T26" s="74">
        <f t="shared" si="2"/>
        <v>13855.680907</v>
      </c>
      <c r="U26" s="74">
        <v>10613.588557999999</v>
      </c>
      <c r="V26" s="74">
        <v>3242.092349</v>
      </c>
      <c r="W26" s="74">
        <f t="shared" si="7"/>
        <v>13855.680907</v>
      </c>
      <c r="X26" s="74">
        <v>10613.588557999999</v>
      </c>
      <c r="Y26" s="74">
        <v>3242.092349</v>
      </c>
      <c r="Z26" s="66">
        <f t="shared" si="8"/>
        <v>3340.6809069999999</v>
      </c>
    </row>
    <row r="27" spans="1:26" s="22" customFormat="1" ht="17.100000000000001" customHeight="1">
      <c r="A27" s="40" t="s">
        <v>64</v>
      </c>
      <c r="B27" s="32">
        <f t="shared" si="10"/>
        <v>20719</v>
      </c>
      <c r="C27" s="32">
        <v>20719</v>
      </c>
      <c r="D27" s="32"/>
      <c r="E27" s="32">
        <f t="shared" si="11"/>
        <v>11783</v>
      </c>
      <c r="F27" s="104">
        <v>11783</v>
      </c>
      <c r="G27" s="104"/>
      <c r="H27" s="32">
        <f t="shared" si="5"/>
        <v>-8936</v>
      </c>
      <c r="I27" s="38" t="s">
        <v>65</v>
      </c>
      <c r="J27" s="110">
        <v>0</v>
      </c>
      <c r="K27" s="74"/>
      <c r="L27" s="74"/>
      <c r="M27" s="74">
        <f t="shared" si="0"/>
        <v>10000</v>
      </c>
      <c r="N27" s="74">
        <f t="shared" si="6"/>
        <v>10000</v>
      </c>
      <c r="O27" s="74">
        <v>10000</v>
      </c>
      <c r="P27" s="74"/>
      <c r="Q27" s="74">
        <f t="shared" si="1"/>
        <v>0</v>
      </c>
      <c r="R27" s="74"/>
      <c r="S27" s="74"/>
      <c r="T27" s="74">
        <f t="shared" si="2"/>
        <v>4000</v>
      </c>
      <c r="U27" s="74">
        <v>4000</v>
      </c>
      <c r="V27" s="74"/>
      <c r="W27" s="74">
        <f t="shared" si="7"/>
        <v>4000</v>
      </c>
      <c r="X27" s="74">
        <v>4000</v>
      </c>
      <c r="Y27" s="74"/>
      <c r="Z27" s="66">
        <f t="shared" si="8"/>
        <v>-6000</v>
      </c>
    </row>
    <row r="28" spans="1:26" s="22" customFormat="1" ht="17.100000000000001" customHeight="1">
      <c r="A28" s="105"/>
      <c r="B28" s="106"/>
      <c r="C28" s="106"/>
      <c r="D28" s="106"/>
      <c r="E28" s="106"/>
      <c r="F28" s="106"/>
      <c r="G28" s="106"/>
      <c r="H28" s="107"/>
      <c r="I28" s="38" t="s">
        <v>66</v>
      </c>
      <c r="J28" s="110">
        <v>70</v>
      </c>
      <c r="K28" s="74">
        <v>70</v>
      </c>
      <c r="L28" s="74"/>
      <c r="M28" s="74">
        <f t="shared" si="0"/>
        <v>37599</v>
      </c>
      <c r="N28" s="74">
        <f t="shared" si="6"/>
        <v>37597</v>
      </c>
      <c r="O28" s="74">
        <v>37597</v>
      </c>
      <c r="P28" s="74"/>
      <c r="Q28" s="74">
        <f t="shared" si="1"/>
        <v>2</v>
      </c>
      <c r="R28" s="74"/>
      <c r="S28" s="74">
        <v>2</v>
      </c>
      <c r="T28" s="74">
        <f t="shared" si="2"/>
        <v>4826</v>
      </c>
      <c r="U28" s="74">
        <v>4826</v>
      </c>
      <c r="V28" s="74">
        <v>0</v>
      </c>
      <c r="W28" s="74">
        <f t="shared" si="7"/>
        <v>4826</v>
      </c>
      <c r="X28" s="74">
        <v>4826</v>
      </c>
      <c r="Y28" s="74">
        <v>0</v>
      </c>
      <c r="Z28" s="66">
        <f t="shared" si="8"/>
        <v>-32773</v>
      </c>
    </row>
    <row r="29" spans="1:26" s="22" customFormat="1" ht="17.100000000000001" customHeight="1">
      <c r="A29" s="45" t="s">
        <v>67</v>
      </c>
      <c r="B29" s="32">
        <f>C29</f>
        <v>220630</v>
      </c>
      <c r="C29" s="32">
        <f>C7+C21</f>
        <v>220630</v>
      </c>
      <c r="D29" s="108"/>
      <c r="E29" s="32">
        <f t="shared" ref="E29:E46" si="12">F29+G29</f>
        <v>211419.76</v>
      </c>
      <c r="F29" s="32">
        <f>F21+F7</f>
        <v>211419.76</v>
      </c>
      <c r="G29" s="108"/>
      <c r="H29" s="32">
        <f>E29-B29</f>
        <v>-9210.2399999999907</v>
      </c>
      <c r="I29" s="111" t="s">
        <v>68</v>
      </c>
      <c r="J29" s="112">
        <v>0</v>
      </c>
      <c r="K29" s="74"/>
      <c r="L29" s="38"/>
      <c r="M29" s="74">
        <f t="shared" si="0"/>
        <v>0</v>
      </c>
      <c r="N29" s="74">
        <f t="shared" si="6"/>
        <v>0</v>
      </c>
      <c r="O29" s="74"/>
      <c r="P29" s="74"/>
      <c r="Q29" s="74">
        <f t="shared" si="1"/>
        <v>0</v>
      </c>
      <c r="R29" s="38"/>
      <c r="S29" s="38"/>
      <c r="T29" s="74">
        <f t="shared" si="2"/>
        <v>0</v>
      </c>
      <c r="U29" s="74"/>
      <c r="V29" s="74"/>
      <c r="W29" s="74">
        <f t="shared" si="7"/>
        <v>0</v>
      </c>
      <c r="X29" s="74"/>
      <c r="Y29" s="74"/>
      <c r="Z29" s="66">
        <f t="shared" si="8"/>
        <v>0</v>
      </c>
    </row>
    <row r="30" spans="1:26" s="22" customFormat="1" ht="17.100000000000001" customHeight="1">
      <c r="A30" s="40" t="s">
        <v>69</v>
      </c>
      <c r="B30" s="32">
        <f>D30</f>
        <v>0</v>
      </c>
      <c r="C30" s="32"/>
      <c r="D30" s="32">
        <f>D7+D21</f>
        <v>0</v>
      </c>
      <c r="E30" s="32">
        <f t="shared" si="12"/>
        <v>636</v>
      </c>
      <c r="F30" s="32"/>
      <c r="G30" s="32">
        <f>G21+G7</f>
        <v>636</v>
      </c>
      <c r="H30" s="32">
        <f>E30-B30</f>
        <v>636</v>
      </c>
      <c r="I30" s="38" t="s">
        <v>70</v>
      </c>
      <c r="J30" s="110">
        <v>17955</v>
      </c>
      <c r="K30" s="74">
        <v>17955</v>
      </c>
      <c r="L30" s="74"/>
      <c r="M30" s="74">
        <f t="shared" ref="M30:M34" si="13">N30+Q30</f>
        <v>31670</v>
      </c>
      <c r="N30" s="74">
        <f t="shared" si="6"/>
        <v>31670</v>
      </c>
      <c r="O30" s="74">
        <v>31670</v>
      </c>
      <c r="P30" s="74"/>
      <c r="Q30" s="74">
        <f t="shared" si="1"/>
        <v>0</v>
      </c>
      <c r="R30" s="74"/>
      <c r="S30" s="74"/>
      <c r="T30" s="74">
        <f t="shared" si="2"/>
        <v>30358</v>
      </c>
      <c r="U30" s="74">
        <v>30358</v>
      </c>
      <c r="V30" s="74">
        <v>0</v>
      </c>
      <c r="W30" s="74">
        <f t="shared" si="7"/>
        <v>30358</v>
      </c>
      <c r="X30" s="74">
        <v>30358</v>
      </c>
      <c r="Y30" s="74">
        <v>0</v>
      </c>
      <c r="Z30" s="66">
        <f t="shared" si="8"/>
        <v>-1312</v>
      </c>
    </row>
    <row r="31" spans="1:26" s="22" customFormat="1" ht="17.100000000000001" customHeight="1">
      <c r="A31" s="41" t="s">
        <v>71</v>
      </c>
      <c r="B31" s="47">
        <f>B7+B21</f>
        <v>220630</v>
      </c>
      <c r="C31" s="47">
        <f>C7+C21</f>
        <v>220630</v>
      </c>
      <c r="D31" s="47">
        <f>D7+D21</f>
        <v>0</v>
      </c>
      <c r="E31" s="47">
        <f>E7+E21</f>
        <v>212055.76</v>
      </c>
      <c r="F31" s="47">
        <f>F29+F30</f>
        <v>211419.76</v>
      </c>
      <c r="G31" s="47">
        <f>G29+G30</f>
        <v>636</v>
      </c>
      <c r="H31" s="47">
        <f>E31-B31</f>
        <v>-8574.2399999999907</v>
      </c>
      <c r="I31" s="38" t="s">
        <v>72</v>
      </c>
      <c r="J31" s="110">
        <v>6</v>
      </c>
      <c r="K31" s="74">
        <v>6</v>
      </c>
      <c r="L31" s="38"/>
      <c r="M31" s="74">
        <f t="shared" si="0"/>
        <v>0</v>
      </c>
      <c r="N31" s="74">
        <f t="shared" si="6"/>
        <v>0</v>
      </c>
      <c r="O31" s="74"/>
      <c r="P31" s="74"/>
      <c r="Q31" s="74">
        <f t="shared" si="1"/>
        <v>0</v>
      </c>
      <c r="R31" s="38"/>
      <c r="S31" s="38"/>
      <c r="T31" s="74">
        <f t="shared" si="2"/>
        <v>0</v>
      </c>
      <c r="U31" s="38"/>
      <c r="V31" s="38"/>
      <c r="W31" s="74">
        <f t="shared" si="7"/>
        <v>0</v>
      </c>
      <c r="X31" s="74"/>
      <c r="Y31" s="74"/>
      <c r="Z31" s="66">
        <f t="shared" si="8"/>
        <v>0</v>
      </c>
    </row>
    <row r="32" spans="1:26" s="22" customFormat="1" ht="17.100000000000001" customHeight="1">
      <c r="A32" s="45" t="s">
        <v>73</v>
      </c>
      <c r="B32" s="32">
        <f>SUM(C32:D32)</f>
        <v>268566</v>
      </c>
      <c r="C32" s="32">
        <f>SUM(C33:C36)</f>
        <v>268566</v>
      </c>
      <c r="D32" s="32">
        <f>SUM(D33:D36)</f>
        <v>0</v>
      </c>
      <c r="E32" s="32">
        <f>SUM(E33:E36)</f>
        <v>452106</v>
      </c>
      <c r="F32" s="32">
        <f>SUM(F33:F36)</f>
        <v>452106</v>
      </c>
      <c r="G32" s="32"/>
      <c r="H32" s="32">
        <f>E32-B32</f>
        <v>183540</v>
      </c>
      <c r="I32" s="106"/>
      <c r="J32" s="106"/>
      <c r="K32" s="106"/>
      <c r="L32" s="106"/>
      <c r="M32" s="74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17"/>
    </row>
    <row r="33" spans="1:26" s="22" customFormat="1" ht="17.100000000000001" customHeight="1">
      <c r="A33" s="45" t="s">
        <v>74</v>
      </c>
      <c r="B33" s="32">
        <f t="shared" ref="B33:B37" si="14">C33+D33</f>
        <v>27503</v>
      </c>
      <c r="C33" s="32">
        <v>27503</v>
      </c>
      <c r="D33" s="32"/>
      <c r="E33" s="32">
        <f>F33+G33</f>
        <v>27503</v>
      </c>
      <c r="F33" s="32">
        <v>27503</v>
      </c>
      <c r="G33" s="32"/>
      <c r="H33" s="32">
        <f t="shared" ref="H33:H46" si="15">E33-B33</f>
        <v>0</v>
      </c>
      <c r="I33" s="113" t="s">
        <v>75</v>
      </c>
      <c r="J33" s="74">
        <f>K33+L33</f>
        <v>594995</v>
      </c>
      <c r="K33" s="74">
        <f>SUM(K7:K31)</f>
        <v>594995</v>
      </c>
      <c r="L33" s="38"/>
      <c r="M33" s="74">
        <f>N33+Q33</f>
        <v>725748</v>
      </c>
      <c r="N33" s="74">
        <f>SUM(N7:N31)</f>
        <v>725748</v>
      </c>
      <c r="O33" s="74"/>
      <c r="P33" s="74"/>
      <c r="Q33" s="74"/>
      <c r="R33" s="74"/>
      <c r="S33" s="74"/>
      <c r="T33" s="74">
        <f>U33+V33</f>
        <v>901825.51609100006</v>
      </c>
      <c r="U33" s="74">
        <f>SUM(U7:U31)</f>
        <v>901825.51609100006</v>
      </c>
      <c r="V33" s="74"/>
      <c r="W33" s="74">
        <f>X33+Y33</f>
        <v>901825.51609100006</v>
      </c>
      <c r="X33" s="74">
        <f>SUM(X7:X31)</f>
        <v>901825.51609100006</v>
      </c>
      <c r="Y33" s="74"/>
      <c r="Z33" s="66">
        <f>W33-M33</f>
        <v>176077.516091</v>
      </c>
    </row>
    <row r="34" spans="1:26" ht="17.100000000000001" customHeight="1">
      <c r="A34" s="45" t="s">
        <v>76</v>
      </c>
      <c r="B34" s="32">
        <f t="shared" ref="B34:B40" si="16">C34+D34</f>
        <v>197999</v>
      </c>
      <c r="C34" s="32">
        <v>197999</v>
      </c>
      <c r="D34" s="32"/>
      <c r="E34" s="32">
        <f t="shared" si="12"/>
        <v>291861</v>
      </c>
      <c r="F34" s="32">
        <v>291861</v>
      </c>
      <c r="G34" s="32"/>
      <c r="H34" s="32">
        <f t="shared" si="15"/>
        <v>93862</v>
      </c>
      <c r="I34" s="38" t="s">
        <v>77</v>
      </c>
      <c r="J34" s="74">
        <f>K34+L34</f>
        <v>113005</v>
      </c>
      <c r="K34" s="38"/>
      <c r="L34" s="74">
        <f>SUM(L7:L32)</f>
        <v>113005</v>
      </c>
      <c r="M34" s="74">
        <f t="shared" si="13"/>
        <v>92939</v>
      </c>
      <c r="N34" s="74"/>
      <c r="O34" s="74"/>
      <c r="P34" s="74"/>
      <c r="Q34" s="74">
        <f>SUM(Q7:Q31)</f>
        <v>92939</v>
      </c>
      <c r="R34" s="74"/>
      <c r="S34" s="74"/>
      <c r="T34" s="74">
        <f>U34+V34</f>
        <v>139269.95207999999</v>
      </c>
      <c r="U34" s="74"/>
      <c r="V34" s="74">
        <f>SUM(V7:V32)</f>
        <v>139269.95207999999</v>
      </c>
      <c r="W34" s="74">
        <f>X34+Y34</f>
        <v>139269.95207999999</v>
      </c>
      <c r="X34" s="74"/>
      <c r="Y34" s="74">
        <f>SUM(Y7:Y32)</f>
        <v>139269.95207999999</v>
      </c>
      <c r="Z34" s="66">
        <f>W34-M34</f>
        <v>46330.952080000003</v>
      </c>
    </row>
    <row r="35" spans="1:26" s="22" customFormat="1" ht="17.100000000000001" customHeight="1">
      <c r="A35" s="45" t="s">
        <v>78</v>
      </c>
      <c r="B35" s="32">
        <f t="shared" si="14"/>
        <v>43064</v>
      </c>
      <c r="C35" s="32">
        <v>43064</v>
      </c>
      <c r="D35" s="32"/>
      <c r="E35" s="32">
        <f t="shared" si="12"/>
        <v>132742</v>
      </c>
      <c r="F35" s="32">
        <v>132742</v>
      </c>
      <c r="G35" s="32"/>
      <c r="H35" s="32">
        <f t="shared" si="15"/>
        <v>89678</v>
      </c>
      <c r="I35" s="46" t="s">
        <v>79</v>
      </c>
      <c r="J35" s="42">
        <f>J33+J34</f>
        <v>708000</v>
      </c>
      <c r="K35" s="42">
        <f>K33+K34</f>
        <v>594995</v>
      </c>
      <c r="L35" s="42">
        <f>L33+L34</f>
        <v>113005</v>
      </c>
      <c r="M35" s="42">
        <f>M34+M33</f>
        <v>818687</v>
      </c>
      <c r="N35" s="42">
        <f>N33+N34</f>
        <v>725748</v>
      </c>
      <c r="O35" s="42"/>
      <c r="P35" s="42"/>
      <c r="Q35" s="42">
        <f t="shared" ref="Q35:Y35" si="17">Q33+Q34</f>
        <v>92939</v>
      </c>
      <c r="R35" s="42"/>
      <c r="S35" s="42"/>
      <c r="T35" s="42">
        <f t="shared" si="17"/>
        <v>1041095.468171</v>
      </c>
      <c r="U35" s="42">
        <f t="shared" si="17"/>
        <v>901825.51609100006</v>
      </c>
      <c r="V35" s="42">
        <f t="shared" si="17"/>
        <v>139269.95207999999</v>
      </c>
      <c r="W35" s="42">
        <f t="shared" si="17"/>
        <v>1041095.468171</v>
      </c>
      <c r="X35" s="42">
        <f t="shared" si="17"/>
        <v>901825.51609100006</v>
      </c>
      <c r="Y35" s="42">
        <f t="shared" si="17"/>
        <v>139269.95207999999</v>
      </c>
      <c r="Z35" s="73">
        <f>W35-M35</f>
        <v>222408.46817099999</v>
      </c>
    </row>
    <row r="36" spans="1:26" s="22" customFormat="1" ht="17.100000000000001" customHeight="1">
      <c r="A36" s="45" t="s">
        <v>80</v>
      </c>
      <c r="B36" s="32">
        <f t="shared" si="14"/>
        <v>0</v>
      </c>
      <c r="C36" s="32"/>
      <c r="D36" s="32"/>
      <c r="E36" s="32">
        <f t="shared" si="12"/>
        <v>0</v>
      </c>
      <c r="F36" s="32"/>
      <c r="G36" s="32"/>
      <c r="H36" s="32">
        <f t="shared" si="15"/>
        <v>0</v>
      </c>
      <c r="I36" s="113" t="s">
        <v>81</v>
      </c>
      <c r="J36" s="38"/>
      <c r="K36" s="38"/>
      <c r="L36" s="38"/>
      <c r="M36" s="74">
        <f t="shared" ref="M36:M43" si="18">N36+Q36</f>
        <v>55856</v>
      </c>
      <c r="N36" s="74">
        <f>SUM(N37:N38)</f>
        <v>55856</v>
      </c>
      <c r="O36" s="74"/>
      <c r="P36" s="74"/>
      <c r="Q36" s="74">
        <f>SUM(Q37:Q38)</f>
        <v>0</v>
      </c>
      <c r="R36" s="74"/>
      <c r="S36" s="74"/>
      <c r="T36" s="74"/>
      <c r="U36" s="74"/>
      <c r="V36" s="74"/>
      <c r="W36" s="74">
        <f>X36+Y36</f>
        <v>66194</v>
      </c>
      <c r="X36" s="32">
        <f>SUM(X37:X38)</f>
        <v>66194</v>
      </c>
      <c r="Y36" s="108">
        <f>SUM(Y37:Y39)</f>
        <v>0</v>
      </c>
      <c r="Z36" s="66">
        <f>W36-M36</f>
        <v>10338</v>
      </c>
    </row>
    <row r="37" spans="1:26" s="22" customFormat="1" ht="17.100000000000001" customHeight="1">
      <c r="A37" s="45" t="s">
        <v>82</v>
      </c>
      <c r="B37" s="32">
        <f t="shared" si="14"/>
        <v>0</v>
      </c>
      <c r="C37" s="32"/>
      <c r="D37" s="32"/>
      <c r="E37" s="32">
        <f t="shared" si="12"/>
        <v>53300</v>
      </c>
      <c r="F37" s="32">
        <f>SUM(F38:F39)</f>
        <v>53300</v>
      </c>
      <c r="G37" s="32"/>
      <c r="H37" s="32">
        <f t="shared" si="15"/>
        <v>53300</v>
      </c>
      <c r="I37" s="38" t="s">
        <v>83</v>
      </c>
      <c r="J37" s="38"/>
      <c r="K37" s="38"/>
      <c r="L37" s="38"/>
      <c r="M37" s="74">
        <f t="shared" si="18"/>
        <v>7170</v>
      </c>
      <c r="N37" s="74">
        <v>7170</v>
      </c>
      <c r="O37" s="74"/>
      <c r="P37" s="74"/>
      <c r="Q37" s="74"/>
      <c r="R37" s="74"/>
      <c r="S37" s="74"/>
      <c r="T37" s="74"/>
      <c r="U37" s="74"/>
      <c r="V37" s="74"/>
      <c r="W37" s="74">
        <f>X37+Y37</f>
        <v>7170</v>
      </c>
      <c r="X37" s="32">
        <v>7170</v>
      </c>
      <c r="Y37" s="74"/>
      <c r="Z37" s="66">
        <f t="shared" ref="Z37:Z43" si="19">W37-M37</f>
        <v>0</v>
      </c>
    </row>
    <row r="38" spans="1:26" s="22" customFormat="1" ht="17.100000000000001" customHeight="1">
      <c r="A38" s="40" t="s">
        <v>84</v>
      </c>
      <c r="B38" s="32">
        <f t="shared" si="16"/>
        <v>0</v>
      </c>
      <c r="C38" s="32"/>
      <c r="D38" s="32"/>
      <c r="E38" s="32">
        <f t="shared" si="12"/>
        <v>32000</v>
      </c>
      <c r="F38" s="74">
        <v>32000</v>
      </c>
      <c r="G38" s="32"/>
      <c r="H38" s="32">
        <f t="shared" si="15"/>
        <v>32000</v>
      </c>
      <c r="I38" s="38" t="s">
        <v>85</v>
      </c>
      <c r="J38" s="38"/>
      <c r="K38" s="38"/>
      <c r="L38" s="38"/>
      <c r="M38" s="74">
        <f t="shared" si="18"/>
        <v>48686</v>
      </c>
      <c r="N38" s="74">
        <v>48686</v>
      </c>
      <c r="O38" s="74"/>
      <c r="P38" s="74"/>
      <c r="Q38" s="74"/>
      <c r="R38" s="74"/>
      <c r="S38" s="74"/>
      <c r="T38" s="74"/>
      <c r="U38" s="74"/>
      <c r="V38" s="74"/>
      <c r="W38" s="74">
        <f>X38+Y38</f>
        <v>59024</v>
      </c>
      <c r="X38" s="74">
        <v>59024</v>
      </c>
      <c r="Y38" s="74"/>
      <c r="Z38" s="66">
        <f t="shared" si="19"/>
        <v>10338</v>
      </c>
    </row>
    <row r="39" spans="1:26" s="22" customFormat="1" ht="17.100000000000001" customHeight="1">
      <c r="A39" s="40" t="s">
        <v>86</v>
      </c>
      <c r="B39" s="32">
        <f t="shared" si="16"/>
        <v>0</v>
      </c>
      <c r="C39" s="32"/>
      <c r="D39" s="32"/>
      <c r="E39" s="32">
        <f t="shared" si="12"/>
        <v>21300</v>
      </c>
      <c r="F39" s="32">
        <v>21300</v>
      </c>
      <c r="G39" s="32"/>
      <c r="H39" s="32">
        <f t="shared" si="15"/>
        <v>21300</v>
      </c>
      <c r="I39" s="113" t="s">
        <v>87</v>
      </c>
      <c r="J39" s="38"/>
      <c r="K39" s="38"/>
      <c r="L39" s="38"/>
      <c r="M39" s="74">
        <f t="shared" si="18"/>
        <v>0</v>
      </c>
      <c r="N39" s="74">
        <v>0</v>
      </c>
      <c r="O39" s="74"/>
      <c r="P39" s="74"/>
      <c r="Q39" s="74"/>
      <c r="R39" s="74"/>
      <c r="S39" s="74"/>
      <c r="T39" s="74"/>
      <c r="U39" s="74"/>
      <c r="V39" s="74"/>
      <c r="W39" s="74">
        <f t="shared" ref="W39:W43" si="20">X39+Y39</f>
        <v>21300</v>
      </c>
      <c r="X39" s="74">
        <v>21300</v>
      </c>
      <c r="Y39" s="74"/>
      <c r="Z39" s="66">
        <f t="shared" si="19"/>
        <v>21300</v>
      </c>
    </row>
    <row r="40" spans="1:26" s="22" customFormat="1" ht="17.100000000000001" customHeight="1">
      <c r="A40" s="45" t="s">
        <v>88</v>
      </c>
      <c r="B40" s="32">
        <f t="shared" si="16"/>
        <v>147467</v>
      </c>
      <c r="C40" s="32">
        <f>SUM(C41:C42)</f>
        <v>121806</v>
      </c>
      <c r="D40" s="32">
        <f>SUM(D41:D42)</f>
        <v>25661</v>
      </c>
      <c r="E40" s="32">
        <f t="shared" si="12"/>
        <v>151541</v>
      </c>
      <c r="F40" s="32">
        <f>SUM(F41:F42)</f>
        <v>121806</v>
      </c>
      <c r="G40" s="32">
        <f>SUM(G41:G42)</f>
        <v>29735</v>
      </c>
      <c r="H40" s="32">
        <f t="shared" si="15"/>
        <v>4074</v>
      </c>
      <c r="I40" s="49" t="s">
        <v>89</v>
      </c>
      <c r="J40" s="75"/>
      <c r="K40" s="75"/>
      <c r="L40" s="75"/>
      <c r="M40" s="74">
        <f t="shared" si="18"/>
        <v>0</v>
      </c>
      <c r="N40" s="74"/>
      <c r="O40" s="74"/>
      <c r="P40" s="74"/>
      <c r="Q40" s="74"/>
      <c r="R40" s="74"/>
      <c r="S40" s="74"/>
      <c r="T40" s="74"/>
      <c r="U40" s="74"/>
      <c r="V40" s="74"/>
      <c r="W40" s="74">
        <f t="shared" si="20"/>
        <v>0</v>
      </c>
      <c r="X40" s="74"/>
      <c r="Y40" s="74"/>
      <c r="Z40" s="66">
        <f t="shared" si="19"/>
        <v>0</v>
      </c>
    </row>
    <row r="41" spans="1:26" s="22" customFormat="1" ht="17.100000000000001" customHeight="1">
      <c r="A41" s="40" t="s">
        <v>90</v>
      </c>
      <c r="B41" s="32">
        <f t="shared" ref="B41:B46" si="21">C41+D41</f>
        <v>121806</v>
      </c>
      <c r="C41" s="32">
        <v>121806</v>
      </c>
      <c r="D41" s="32"/>
      <c r="E41" s="32">
        <f t="shared" si="12"/>
        <v>121806</v>
      </c>
      <c r="F41" s="32">
        <v>121806</v>
      </c>
      <c r="G41" s="32"/>
      <c r="H41" s="32">
        <f t="shared" si="15"/>
        <v>0</v>
      </c>
      <c r="I41" s="113" t="s">
        <v>91</v>
      </c>
      <c r="J41" s="38"/>
      <c r="K41" s="38"/>
      <c r="L41" s="38"/>
      <c r="M41" s="74">
        <f t="shared" si="18"/>
        <v>0</v>
      </c>
      <c r="N41" s="74">
        <f>SUM(N42:N43)</f>
        <v>0</v>
      </c>
      <c r="O41" s="74"/>
      <c r="P41" s="74"/>
      <c r="Q41" s="74">
        <f>SUM(Q42:Q43)</f>
        <v>0</v>
      </c>
      <c r="R41" s="74"/>
      <c r="S41" s="74"/>
      <c r="T41" s="74"/>
      <c r="U41" s="74"/>
      <c r="V41" s="74"/>
      <c r="W41" s="74">
        <f t="shared" si="20"/>
        <v>0</v>
      </c>
      <c r="X41" s="74">
        <f>SUM(X42:X43)</f>
        <v>0</v>
      </c>
      <c r="Y41" s="74">
        <f>SUM(Y42:Y43)</f>
        <v>0</v>
      </c>
      <c r="Z41" s="66">
        <f t="shared" si="19"/>
        <v>0</v>
      </c>
    </row>
    <row r="42" spans="1:26" s="22" customFormat="1" ht="17.100000000000001" customHeight="1">
      <c r="A42" s="40" t="s">
        <v>92</v>
      </c>
      <c r="B42" s="32">
        <f t="shared" si="21"/>
        <v>25661</v>
      </c>
      <c r="C42" s="32"/>
      <c r="D42" s="32">
        <v>25661</v>
      </c>
      <c r="E42" s="32">
        <f t="shared" si="12"/>
        <v>29735</v>
      </c>
      <c r="F42" s="32"/>
      <c r="G42" s="32">
        <f>151541-F41</f>
        <v>29735</v>
      </c>
      <c r="H42" s="32">
        <f t="shared" si="15"/>
        <v>4074</v>
      </c>
      <c r="I42" s="38" t="s">
        <v>90</v>
      </c>
      <c r="J42" s="38"/>
      <c r="K42" s="38"/>
      <c r="L42" s="38"/>
      <c r="M42" s="74">
        <f t="shared" si="18"/>
        <v>0</v>
      </c>
      <c r="N42" s="74"/>
      <c r="O42" s="74"/>
      <c r="P42" s="74"/>
      <c r="Q42" s="74"/>
      <c r="R42" s="74"/>
      <c r="S42" s="74"/>
      <c r="T42" s="74"/>
      <c r="U42" s="74"/>
      <c r="V42" s="74"/>
      <c r="W42" s="74">
        <f t="shared" si="20"/>
        <v>0</v>
      </c>
      <c r="X42" s="74"/>
      <c r="Y42" s="74"/>
      <c r="Z42" s="66">
        <f t="shared" si="19"/>
        <v>0</v>
      </c>
    </row>
    <row r="43" spans="1:26" s="22" customFormat="1" ht="17.100000000000001" customHeight="1">
      <c r="A43" s="45" t="s">
        <v>93</v>
      </c>
      <c r="B43" s="32">
        <f t="shared" si="21"/>
        <v>0</v>
      </c>
      <c r="C43" s="32"/>
      <c r="D43" s="32"/>
      <c r="E43" s="32">
        <f t="shared" si="12"/>
        <v>37706</v>
      </c>
      <c r="F43" s="109">
        <v>37706</v>
      </c>
      <c r="G43" s="32"/>
      <c r="H43" s="32">
        <f t="shared" si="15"/>
        <v>37706</v>
      </c>
      <c r="I43" s="38" t="s">
        <v>92</v>
      </c>
      <c r="J43" s="38"/>
      <c r="K43" s="38"/>
      <c r="L43" s="38"/>
      <c r="M43" s="74">
        <f t="shared" si="18"/>
        <v>0</v>
      </c>
      <c r="N43" s="74"/>
      <c r="O43" s="74"/>
      <c r="P43" s="74"/>
      <c r="Q43" s="74"/>
      <c r="R43" s="74"/>
      <c r="S43" s="74"/>
      <c r="T43" s="74"/>
      <c r="U43" s="74"/>
      <c r="V43" s="74"/>
      <c r="W43" s="74">
        <f t="shared" si="20"/>
        <v>0</v>
      </c>
      <c r="X43" s="108"/>
      <c r="Y43" s="32"/>
      <c r="Z43" s="66">
        <f t="shared" si="19"/>
        <v>0</v>
      </c>
    </row>
    <row r="44" spans="1:26" s="22" customFormat="1" ht="17.100000000000001" customHeight="1">
      <c r="A44" s="45" t="s">
        <v>94</v>
      </c>
      <c r="B44" s="32">
        <f t="shared" si="21"/>
        <v>237880</v>
      </c>
      <c r="C44" s="32">
        <f>SUM(C45:C46)</f>
        <v>237880</v>
      </c>
      <c r="D44" s="32"/>
      <c r="E44" s="32">
        <f t="shared" si="12"/>
        <v>221880</v>
      </c>
      <c r="F44" s="32">
        <f>SUM(F45:F46)</f>
        <v>221880</v>
      </c>
      <c r="G44" s="32"/>
      <c r="H44" s="32">
        <f t="shared" si="15"/>
        <v>-16000</v>
      </c>
      <c r="I44" s="38"/>
      <c r="J44" s="38"/>
      <c r="K44" s="38"/>
      <c r="L44" s="38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66"/>
    </row>
    <row r="45" spans="1:26" s="22" customFormat="1" ht="17.100000000000001" customHeight="1">
      <c r="A45" s="40" t="s">
        <v>95</v>
      </c>
      <c r="B45" s="32">
        <f t="shared" si="21"/>
        <v>208000</v>
      </c>
      <c r="C45" s="32">
        <v>208000</v>
      </c>
      <c r="D45" s="32"/>
      <c r="E45" s="32">
        <f t="shared" si="12"/>
        <v>192000</v>
      </c>
      <c r="F45" s="32">
        <v>192000</v>
      </c>
      <c r="G45" s="32"/>
      <c r="H45" s="32">
        <f t="shared" si="15"/>
        <v>-16000</v>
      </c>
      <c r="I45" s="38"/>
      <c r="J45" s="38"/>
      <c r="K45" s="38"/>
      <c r="L45" s="38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66"/>
    </row>
    <row r="46" spans="1:26" s="22" customFormat="1" ht="17.100000000000001" customHeight="1">
      <c r="A46" s="40" t="s">
        <v>96</v>
      </c>
      <c r="B46" s="32">
        <f t="shared" si="21"/>
        <v>29880</v>
      </c>
      <c r="C46" s="32">
        <v>29880</v>
      </c>
      <c r="D46" s="32"/>
      <c r="E46" s="32">
        <f t="shared" si="12"/>
        <v>29880</v>
      </c>
      <c r="F46" s="32">
        <v>29880</v>
      </c>
      <c r="G46" s="32"/>
      <c r="H46" s="32">
        <f t="shared" si="15"/>
        <v>0</v>
      </c>
      <c r="I46" s="38"/>
      <c r="J46" s="38"/>
      <c r="K46" s="38"/>
      <c r="L46" s="38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66"/>
    </row>
    <row r="47" spans="1:26" s="22" customFormat="1" ht="17.100000000000001" customHeight="1">
      <c r="A47" s="78" t="s">
        <v>97</v>
      </c>
      <c r="B47" s="79">
        <f t="shared" ref="B47:H47" si="22">B31+B32+B37+B40+B43+B44</f>
        <v>874543</v>
      </c>
      <c r="C47" s="79">
        <f t="shared" si="22"/>
        <v>848882</v>
      </c>
      <c r="D47" s="79">
        <f t="shared" si="22"/>
        <v>25661</v>
      </c>
      <c r="E47" s="79">
        <f t="shared" si="22"/>
        <v>1128588.76</v>
      </c>
      <c r="F47" s="79">
        <f t="shared" si="22"/>
        <v>1098217.76</v>
      </c>
      <c r="G47" s="79">
        <f t="shared" si="22"/>
        <v>30371</v>
      </c>
      <c r="H47" s="79">
        <f t="shared" si="22"/>
        <v>254045.76</v>
      </c>
      <c r="I47" s="80" t="s">
        <v>98</v>
      </c>
      <c r="J47" s="114"/>
      <c r="K47" s="114"/>
      <c r="L47" s="114"/>
      <c r="M47" s="115">
        <f>M35+M36+M39+M40+M41</f>
        <v>874543</v>
      </c>
      <c r="N47" s="115">
        <f>N35+N36+N39+N40+N41</f>
        <v>781604</v>
      </c>
      <c r="O47" s="115"/>
      <c r="P47" s="115"/>
      <c r="Q47" s="115">
        <f>Q35+Q36+Q39+Q40+Q41</f>
        <v>92939</v>
      </c>
      <c r="R47" s="115"/>
      <c r="S47" s="115"/>
      <c r="T47" s="115"/>
      <c r="U47" s="115"/>
      <c r="V47" s="115"/>
      <c r="W47" s="115">
        <f>W35+W36+W39+W40+W41</f>
        <v>1128589.468171</v>
      </c>
      <c r="X47" s="115">
        <f>X35+X36+X39+X40+X41</f>
        <v>989319.51609100006</v>
      </c>
      <c r="Y47" s="115">
        <f>Y35+Y36+Y39+Y40+Y41</f>
        <v>139269.95207999999</v>
      </c>
      <c r="Z47" s="82">
        <f>Z35+Z36+Z39+Z40+Z41</f>
        <v>254046.46817099999</v>
      </c>
    </row>
    <row r="48" spans="1:26" s="22" customFormat="1" ht="17.100000000000001" customHeight="1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</row>
    <row r="49" spans="1:26" s="22" customFormat="1" ht="17.100000000000001" customHeigh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</row>
    <row r="50" spans="1:26" ht="17.100000000000001" customHeight="1">
      <c r="E50" s="83"/>
      <c r="W50" s="83"/>
      <c r="X50" s="83"/>
      <c r="Y50" s="83"/>
    </row>
    <row r="51" spans="1:26">
      <c r="X51" s="83"/>
    </row>
  </sheetData>
  <mergeCells count="19">
    <mergeCell ref="M5:M6"/>
    <mergeCell ref="T5:T6"/>
    <mergeCell ref="W5:W6"/>
    <mergeCell ref="Z5:Z6"/>
    <mergeCell ref="A2:Z2"/>
    <mergeCell ref="A4:H4"/>
    <mergeCell ref="I4:Z4"/>
    <mergeCell ref="C5:D5"/>
    <mergeCell ref="F5:G5"/>
    <mergeCell ref="K5:L5"/>
    <mergeCell ref="N5:S5"/>
    <mergeCell ref="U5:V5"/>
    <mergeCell ref="X5:Y5"/>
    <mergeCell ref="A5:A6"/>
    <mergeCell ref="B5:B6"/>
    <mergeCell ref="E5:E6"/>
    <mergeCell ref="H5:H6"/>
    <mergeCell ref="I5:I6"/>
    <mergeCell ref="J5:J6"/>
  </mergeCells>
  <phoneticPr fontId="32" type="noConversion"/>
  <dataValidations count="1">
    <dataValidation type="whole" allowBlank="1" showInputMessage="1" showErrorMessage="1" sqref="F38 N39 O39:P39 Q39 R39:S39 T39:V39 N42:N43 Q42:Q43 R42:S43 X39:Y42 O42:P43 T42:V43">
      <formula1>-100000000</formula1>
      <formula2>10000000000</formula2>
    </dataValidation>
  </dataValidations>
  <printOptions horizontalCentered="1"/>
  <pageMargins left="0.39305555555555599" right="0.39305555555555599" top="0.55000000000000004" bottom="0.51180555555555596" header="0.31388888888888899" footer="0.31388888888888899"/>
  <pageSetup paperSize="9" scale="91" fitToHeight="0" orientation="landscape" useFirstPageNumber="1"/>
  <headerFooter alignWithMargins="0">
    <oddFooter>&amp;C— &amp;P —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S30"/>
  <sheetViews>
    <sheetView showZeros="0" workbookViewId="0">
      <pane xSplit="1" ySplit="6" topLeftCell="B7" activePane="bottomRight" state="frozen"/>
      <selection pane="topRight"/>
      <selection pane="bottomLeft"/>
      <selection pane="bottomRight" activeCell="E10" sqref="E8:E10"/>
    </sheetView>
  </sheetViews>
  <sheetFormatPr defaultColWidth="8.75" defaultRowHeight="14.25"/>
  <cols>
    <col min="1" max="1" width="30" style="97" customWidth="1"/>
    <col min="2" max="2" width="12.625" style="97" customWidth="1"/>
    <col min="3" max="4" width="12.625" style="97" hidden="1" customWidth="1"/>
    <col min="5" max="5" width="12.625" style="97" customWidth="1"/>
    <col min="6" max="7" width="12.625" style="97" hidden="1" customWidth="1"/>
    <col min="8" max="8" width="12.625" style="97" customWidth="1"/>
    <col min="9" max="9" width="24.5" style="97" customWidth="1"/>
    <col min="10" max="10" width="12.625" style="97" customWidth="1"/>
    <col min="11" max="14" width="12.625" style="97" hidden="1" customWidth="1"/>
    <col min="15" max="15" width="12.625" style="97" customWidth="1"/>
    <col min="16" max="17" width="12.625" style="97" hidden="1" customWidth="1"/>
    <col min="18" max="18" width="12.625" style="97" customWidth="1"/>
    <col min="19" max="31" width="9" style="97" customWidth="1"/>
    <col min="32" max="16384" width="8.75" style="97"/>
  </cols>
  <sheetData>
    <row r="1" spans="1:19" ht="16.5">
      <c r="A1" s="59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19" ht="30" customHeight="1">
      <c r="A2" s="149" t="s">
        <v>99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58"/>
    </row>
    <row r="3" spans="1:19" s="57" customFormat="1" ht="19.5" customHeight="1">
      <c r="A3" s="60" t="s">
        <v>3</v>
      </c>
      <c r="B3" s="25"/>
      <c r="C3" s="25"/>
      <c r="D3" s="25"/>
      <c r="E3" s="25"/>
      <c r="F3" s="25"/>
      <c r="G3" s="25"/>
      <c r="H3" s="60"/>
      <c r="I3" s="60"/>
      <c r="J3" s="60"/>
      <c r="K3" s="60"/>
      <c r="L3" s="60"/>
      <c r="M3" s="60"/>
      <c r="N3" s="60"/>
      <c r="O3" s="60"/>
      <c r="P3" s="60"/>
      <c r="Q3" s="60"/>
      <c r="R3" s="61" t="s">
        <v>4</v>
      </c>
    </row>
    <row r="4" spans="1:19" ht="20.100000000000001" customHeight="1">
      <c r="A4" s="151" t="s">
        <v>5</v>
      </c>
      <c r="B4" s="152"/>
      <c r="C4" s="152"/>
      <c r="D4" s="152"/>
      <c r="E4" s="152"/>
      <c r="F4" s="152"/>
      <c r="G4" s="152"/>
      <c r="H4" s="152"/>
      <c r="I4" s="153" t="s">
        <v>6</v>
      </c>
      <c r="J4" s="152"/>
      <c r="K4" s="152"/>
      <c r="L4" s="152"/>
      <c r="M4" s="152"/>
      <c r="N4" s="152"/>
      <c r="O4" s="152"/>
      <c r="P4" s="152"/>
      <c r="Q4" s="152"/>
      <c r="R4" s="154"/>
      <c r="S4" s="58"/>
    </row>
    <row r="5" spans="1:19" ht="20.100000000000001" customHeight="1">
      <c r="A5" s="159" t="s">
        <v>7</v>
      </c>
      <c r="B5" s="155" t="s">
        <v>100</v>
      </c>
      <c r="C5" s="155" t="s">
        <v>9</v>
      </c>
      <c r="D5" s="155"/>
      <c r="E5" s="155" t="s">
        <v>101</v>
      </c>
      <c r="F5" s="155" t="s">
        <v>11</v>
      </c>
      <c r="G5" s="155"/>
      <c r="H5" s="161" t="s">
        <v>12</v>
      </c>
      <c r="I5" s="163" t="s">
        <v>7</v>
      </c>
      <c r="J5" s="155" t="s">
        <v>100</v>
      </c>
      <c r="K5" s="156" t="s">
        <v>9</v>
      </c>
      <c r="L5" s="157"/>
      <c r="M5" s="157"/>
      <c r="N5" s="158"/>
      <c r="O5" s="155" t="s">
        <v>101</v>
      </c>
      <c r="P5" s="155" t="s">
        <v>11</v>
      </c>
      <c r="Q5" s="155"/>
      <c r="R5" s="164" t="s">
        <v>12</v>
      </c>
      <c r="S5" s="58"/>
    </row>
    <row r="6" spans="1:19" ht="20.100000000000001" customHeight="1">
      <c r="A6" s="160"/>
      <c r="B6" s="155"/>
      <c r="C6" s="64" t="s">
        <v>18</v>
      </c>
      <c r="D6" s="64" t="s">
        <v>19</v>
      </c>
      <c r="E6" s="155"/>
      <c r="F6" s="64" t="s">
        <v>18</v>
      </c>
      <c r="G6" s="64" t="s">
        <v>19</v>
      </c>
      <c r="H6" s="162"/>
      <c r="I6" s="155"/>
      <c r="J6" s="155"/>
      <c r="K6" s="64" t="s">
        <v>20</v>
      </c>
      <c r="L6" s="64" t="s">
        <v>21</v>
      </c>
      <c r="M6" s="64" t="s">
        <v>22</v>
      </c>
      <c r="N6" s="99" t="s">
        <v>23</v>
      </c>
      <c r="O6" s="155"/>
      <c r="P6" s="64" t="s">
        <v>18</v>
      </c>
      <c r="Q6" s="64" t="s">
        <v>19</v>
      </c>
      <c r="R6" s="165"/>
      <c r="S6" s="58"/>
    </row>
    <row r="7" spans="1:19" ht="19.5" customHeight="1">
      <c r="A7" s="40" t="s">
        <v>102</v>
      </c>
      <c r="B7" s="32">
        <f t="shared" ref="B7:B12" si="0">C7+D7</f>
        <v>0</v>
      </c>
      <c r="C7" s="32"/>
      <c r="D7" s="32"/>
      <c r="E7" s="32">
        <f t="shared" ref="E7:E12" si="1">F7+G7</f>
        <v>0</v>
      </c>
      <c r="F7" s="32"/>
      <c r="G7" s="32"/>
      <c r="H7" s="98">
        <f>E7-B7</f>
        <v>0</v>
      </c>
      <c r="I7" s="38" t="s">
        <v>35</v>
      </c>
      <c r="J7" s="32">
        <f>K7+M7</f>
        <v>0</v>
      </c>
      <c r="K7" s="35">
        <v>0</v>
      </c>
      <c r="L7" s="35"/>
      <c r="M7" s="35"/>
      <c r="N7" s="35"/>
      <c r="O7" s="32">
        <f>P7+Q7</f>
        <v>33.675350000000002</v>
      </c>
      <c r="P7" s="32">
        <v>0</v>
      </c>
      <c r="Q7" s="32">
        <v>33.675350000000002</v>
      </c>
      <c r="R7" s="66">
        <f t="shared" ref="R7:R26" si="2">O7-J7</f>
        <v>33.675350000000002</v>
      </c>
      <c r="S7" s="58"/>
    </row>
    <row r="8" spans="1:19" ht="19.5" customHeight="1">
      <c r="A8" s="39" t="s">
        <v>103</v>
      </c>
      <c r="B8" s="32">
        <f t="shared" si="0"/>
        <v>8198</v>
      </c>
      <c r="C8" s="32">
        <v>8198</v>
      </c>
      <c r="D8" s="32"/>
      <c r="E8" s="32">
        <f t="shared" si="1"/>
        <v>8198</v>
      </c>
      <c r="F8" s="32">
        <v>8198</v>
      </c>
      <c r="G8" s="32"/>
      <c r="H8" s="32">
        <f t="shared" ref="H8:H26" si="3">E8-B8</f>
        <v>0</v>
      </c>
      <c r="I8" s="38" t="s">
        <v>37</v>
      </c>
      <c r="J8" s="32">
        <f t="shared" ref="J8:J13" si="4">K8+M8+L8+N8</f>
        <v>300</v>
      </c>
      <c r="K8" s="35">
        <v>209</v>
      </c>
      <c r="L8" s="35">
        <v>10</v>
      </c>
      <c r="M8" s="35"/>
      <c r="N8" s="35">
        <v>81</v>
      </c>
      <c r="O8" s="32">
        <f t="shared" ref="O8:O15" si="5">P8+Q8</f>
        <v>1266.1695200000001</v>
      </c>
      <c r="P8" s="32">
        <v>17.920000000000002</v>
      </c>
      <c r="Q8" s="32">
        <v>1248.2495200000001</v>
      </c>
      <c r="R8" s="66">
        <f t="shared" si="2"/>
        <v>966.16952000000015</v>
      </c>
      <c r="S8" s="58"/>
    </row>
    <row r="9" spans="1:19" ht="19.5" customHeight="1">
      <c r="A9" s="39" t="s">
        <v>104</v>
      </c>
      <c r="B9" s="32">
        <f t="shared" si="0"/>
        <v>1348</v>
      </c>
      <c r="C9" s="32">
        <v>1348</v>
      </c>
      <c r="D9" s="32"/>
      <c r="E9" s="32">
        <f t="shared" si="1"/>
        <v>1348</v>
      </c>
      <c r="F9" s="32">
        <v>1348</v>
      </c>
      <c r="G9" s="32"/>
      <c r="H9" s="32">
        <f t="shared" si="3"/>
        <v>0</v>
      </c>
      <c r="I9" s="38" t="s">
        <v>43</v>
      </c>
      <c r="J9" s="32">
        <f t="shared" si="4"/>
        <v>33558</v>
      </c>
      <c r="K9" s="35">
        <v>26918</v>
      </c>
      <c r="L9" s="35">
        <v>4718</v>
      </c>
      <c r="M9" s="35">
        <v>16</v>
      </c>
      <c r="N9" s="35">
        <v>1906</v>
      </c>
      <c r="O9" s="32">
        <f t="shared" si="5"/>
        <v>25859.418310000001</v>
      </c>
      <c r="P9" s="32">
        <v>20253.996002</v>
      </c>
      <c r="Q9" s="32">
        <v>5605.4223080000002</v>
      </c>
      <c r="R9" s="66">
        <f t="shared" si="2"/>
        <v>-7698.5816899999991</v>
      </c>
      <c r="S9" s="58"/>
    </row>
    <row r="10" spans="1:19" ht="19.5" customHeight="1">
      <c r="A10" s="40" t="s">
        <v>105</v>
      </c>
      <c r="B10" s="32">
        <f t="shared" si="0"/>
        <v>228454</v>
      </c>
      <c r="C10" s="32">
        <v>228454</v>
      </c>
      <c r="D10" s="32"/>
      <c r="E10" s="32">
        <f t="shared" si="1"/>
        <v>228454</v>
      </c>
      <c r="F10" s="32">
        <f>228454-1371.68</f>
        <v>227082.32</v>
      </c>
      <c r="G10" s="32">
        <v>1371.68</v>
      </c>
      <c r="H10" s="32">
        <f t="shared" si="3"/>
        <v>0</v>
      </c>
      <c r="I10" s="38" t="s">
        <v>45</v>
      </c>
      <c r="J10" s="32">
        <f t="shared" si="4"/>
        <v>355</v>
      </c>
      <c r="K10" s="35">
        <v>310</v>
      </c>
      <c r="L10" s="35">
        <v>45</v>
      </c>
      <c r="M10" s="35"/>
      <c r="N10" s="35"/>
      <c r="O10" s="32">
        <f t="shared" si="5"/>
        <v>355</v>
      </c>
      <c r="P10" s="32">
        <v>85</v>
      </c>
      <c r="Q10" s="32">
        <v>270</v>
      </c>
      <c r="R10" s="66">
        <f t="shared" si="2"/>
        <v>0</v>
      </c>
      <c r="S10" s="58"/>
    </row>
    <row r="11" spans="1:19" ht="19.5" customHeight="1">
      <c r="A11" s="124" t="s">
        <v>106</v>
      </c>
      <c r="B11" s="32">
        <f t="shared" si="0"/>
        <v>28000</v>
      </c>
      <c r="C11" s="32">
        <v>28000</v>
      </c>
      <c r="D11" s="32"/>
      <c r="E11" s="32">
        <f t="shared" si="1"/>
        <v>10000</v>
      </c>
      <c r="F11" s="32">
        <v>10000</v>
      </c>
      <c r="G11" s="32"/>
      <c r="H11" s="32">
        <f t="shared" si="3"/>
        <v>-18000</v>
      </c>
      <c r="I11" s="38" t="s">
        <v>47</v>
      </c>
      <c r="J11" s="32">
        <f t="shared" si="4"/>
        <v>2302</v>
      </c>
      <c r="K11" s="35">
        <v>1794</v>
      </c>
      <c r="L11" s="35">
        <v>180</v>
      </c>
      <c r="M11" s="35"/>
      <c r="N11" s="35">
        <v>328</v>
      </c>
      <c r="O11" s="32">
        <f t="shared" si="5"/>
        <v>180</v>
      </c>
      <c r="P11" s="32">
        <v>180</v>
      </c>
      <c r="Q11" s="32">
        <v>0</v>
      </c>
      <c r="R11" s="66">
        <f t="shared" si="2"/>
        <v>-2122</v>
      </c>
      <c r="S11" s="58"/>
    </row>
    <row r="12" spans="1:19" ht="19.5" customHeight="1">
      <c r="A12" s="124" t="s">
        <v>107</v>
      </c>
      <c r="B12" s="32">
        <f t="shared" si="0"/>
        <v>300</v>
      </c>
      <c r="C12" s="32">
        <v>300</v>
      </c>
      <c r="D12" s="32"/>
      <c r="E12" s="32">
        <f t="shared" si="1"/>
        <v>300</v>
      </c>
      <c r="F12" s="32">
        <v>300</v>
      </c>
      <c r="G12" s="32"/>
      <c r="H12" s="32">
        <f t="shared" si="3"/>
        <v>0</v>
      </c>
      <c r="I12" s="38" t="s">
        <v>66</v>
      </c>
      <c r="J12" s="32">
        <f t="shared" si="4"/>
        <v>31159</v>
      </c>
      <c r="K12" s="35">
        <v>2132</v>
      </c>
      <c r="L12" s="35">
        <v>28612</v>
      </c>
      <c r="M12" s="35"/>
      <c r="N12" s="35">
        <v>415</v>
      </c>
      <c r="O12" s="32">
        <f t="shared" si="5"/>
        <v>233497.16164400001</v>
      </c>
      <c r="P12" s="32">
        <v>232654.50889200001</v>
      </c>
      <c r="Q12" s="32">
        <v>842.65275199999996</v>
      </c>
      <c r="R12" s="66">
        <f t="shared" si="2"/>
        <v>202338.16164400001</v>
      </c>
      <c r="S12" s="58"/>
    </row>
    <row r="13" spans="1:19" ht="19.5" customHeight="1">
      <c r="A13" s="40"/>
      <c r="B13" s="32"/>
      <c r="C13" s="32"/>
      <c r="D13" s="32"/>
      <c r="E13" s="32"/>
      <c r="F13" s="32"/>
      <c r="G13" s="32"/>
      <c r="H13" s="32">
        <f t="shared" si="3"/>
        <v>0</v>
      </c>
      <c r="I13" s="38" t="s">
        <v>70</v>
      </c>
      <c r="J13" s="32">
        <f t="shared" si="4"/>
        <v>25600</v>
      </c>
      <c r="K13" s="35">
        <v>25600</v>
      </c>
      <c r="L13" s="35"/>
      <c r="M13" s="35"/>
      <c r="N13" s="35"/>
      <c r="O13" s="32">
        <f t="shared" si="5"/>
        <v>28001</v>
      </c>
      <c r="P13" s="32">
        <v>28001</v>
      </c>
      <c r="Q13" s="32">
        <v>0</v>
      </c>
      <c r="R13" s="66">
        <f t="shared" si="2"/>
        <v>2401</v>
      </c>
      <c r="S13" s="58"/>
    </row>
    <row r="14" spans="1:19" ht="19.5" customHeight="1">
      <c r="A14" s="40"/>
      <c r="B14" s="32"/>
      <c r="C14" s="32"/>
      <c r="D14" s="32"/>
      <c r="E14" s="32"/>
      <c r="F14" s="32"/>
      <c r="G14" s="32"/>
      <c r="H14" s="32">
        <f t="shared" si="3"/>
        <v>0</v>
      </c>
      <c r="I14" s="38" t="s">
        <v>72</v>
      </c>
      <c r="J14" s="32">
        <f>K14+M14</f>
        <v>0</v>
      </c>
      <c r="K14" s="35"/>
      <c r="L14" s="35"/>
      <c r="M14" s="35"/>
      <c r="N14" s="35"/>
      <c r="O14" s="32"/>
      <c r="P14" s="32"/>
      <c r="Q14" s="32"/>
      <c r="R14" s="66">
        <f t="shared" si="2"/>
        <v>0</v>
      </c>
      <c r="S14" s="58"/>
    </row>
    <row r="15" spans="1:19" ht="19.5" customHeight="1">
      <c r="A15" s="45" t="s">
        <v>67</v>
      </c>
      <c r="B15" s="32">
        <f>C15+D15</f>
        <v>266300</v>
      </c>
      <c r="C15" s="32">
        <f>SUM(C7:C12)</f>
        <v>266300</v>
      </c>
      <c r="D15" s="32"/>
      <c r="E15" s="32">
        <f>F15+G15</f>
        <v>246928.32</v>
      </c>
      <c r="F15" s="32">
        <f>SUM(F8:F12)</f>
        <v>246928.32</v>
      </c>
      <c r="G15" s="32"/>
      <c r="H15" s="32">
        <f t="shared" si="3"/>
        <v>-19371.679999999993</v>
      </c>
      <c r="I15" s="38" t="s">
        <v>108</v>
      </c>
      <c r="J15" s="32">
        <f>K15+M15</f>
        <v>0</v>
      </c>
      <c r="K15" s="35"/>
      <c r="L15" s="35"/>
      <c r="M15" s="35"/>
      <c r="N15" s="35"/>
      <c r="O15" s="32">
        <f t="shared" si="5"/>
        <v>0</v>
      </c>
      <c r="P15" s="32"/>
      <c r="Q15" s="32"/>
      <c r="R15" s="66">
        <f t="shared" si="2"/>
        <v>0</v>
      </c>
      <c r="S15" s="58"/>
    </row>
    <row r="16" spans="1:19" ht="19.5" customHeight="1">
      <c r="A16" s="40" t="s">
        <v>69</v>
      </c>
      <c r="B16" s="32">
        <f>C16+D16</f>
        <v>0</v>
      </c>
      <c r="C16" s="70"/>
      <c r="D16" s="32">
        <f>SUM(D8:D12)</f>
        <v>0</v>
      </c>
      <c r="E16" s="32">
        <f>F16+G16</f>
        <v>1371.68</v>
      </c>
      <c r="F16" s="32"/>
      <c r="G16" s="32">
        <f>SUM(G7:G12)</f>
        <v>1371.68</v>
      </c>
      <c r="H16" s="32">
        <f t="shared" si="3"/>
        <v>1371.68</v>
      </c>
      <c r="I16" s="70"/>
      <c r="J16" s="32">
        <f>K16+M16</f>
        <v>0</v>
      </c>
      <c r="K16" s="70"/>
      <c r="L16" s="70"/>
      <c r="M16" s="70"/>
      <c r="N16" s="70"/>
      <c r="O16" s="70"/>
      <c r="P16" s="70"/>
      <c r="Q16" s="70"/>
      <c r="R16" s="76">
        <f t="shared" si="2"/>
        <v>0</v>
      </c>
      <c r="S16" s="58"/>
    </row>
    <row r="17" spans="1:19" ht="19.5" customHeight="1">
      <c r="A17" s="41" t="s">
        <v>109</v>
      </c>
      <c r="B17" s="47">
        <f>B15+B16</f>
        <v>266300</v>
      </c>
      <c r="C17" s="47">
        <f>C15+C16</f>
        <v>266300</v>
      </c>
      <c r="D17" s="47">
        <f>D15+D16</f>
        <v>0</v>
      </c>
      <c r="E17" s="47">
        <f>SUM(E7:E12)</f>
        <v>248300</v>
      </c>
      <c r="F17" s="47">
        <f>SUM(F7:F12)</f>
        <v>246928.32</v>
      </c>
      <c r="G17" s="47">
        <f>SUM(G7:G12)</f>
        <v>1371.68</v>
      </c>
      <c r="H17" s="47">
        <f t="shared" si="3"/>
        <v>-18000</v>
      </c>
      <c r="I17" s="49" t="s">
        <v>75</v>
      </c>
      <c r="J17" s="32">
        <f>K17+L17</f>
        <v>90528</v>
      </c>
      <c r="K17" s="32">
        <f>SUM(K7:K14)</f>
        <v>56963</v>
      </c>
      <c r="L17" s="32">
        <f>SUM(L7:L14)</f>
        <v>33565</v>
      </c>
      <c r="M17" s="32"/>
      <c r="N17" s="32"/>
      <c r="O17" s="32">
        <f>P17+Q17</f>
        <v>281192.424894</v>
      </c>
      <c r="P17" s="32">
        <f>SUM(P7:P15)</f>
        <v>281192.424894</v>
      </c>
      <c r="Q17" s="32"/>
      <c r="R17" s="66">
        <f t="shared" si="2"/>
        <v>190664.424894</v>
      </c>
      <c r="S17" s="58"/>
    </row>
    <row r="18" spans="1:19" ht="19.5" customHeight="1">
      <c r="A18" s="45" t="s">
        <v>73</v>
      </c>
      <c r="B18" s="32">
        <f t="shared" ref="B18:G18" si="6">SUM(B19:B21)</f>
        <v>5624</v>
      </c>
      <c r="C18" s="32">
        <f t="shared" si="6"/>
        <v>5624</v>
      </c>
      <c r="D18" s="32">
        <f t="shared" si="6"/>
        <v>0</v>
      </c>
      <c r="E18" s="32">
        <f t="shared" si="6"/>
        <v>8087</v>
      </c>
      <c r="F18" s="32">
        <f t="shared" si="6"/>
        <v>8087</v>
      </c>
      <c r="G18" s="32">
        <f t="shared" si="6"/>
        <v>0</v>
      </c>
      <c r="H18" s="32">
        <f t="shared" si="3"/>
        <v>2463</v>
      </c>
      <c r="I18" s="75" t="s">
        <v>77</v>
      </c>
      <c r="J18" s="32">
        <f>N18+M18</f>
        <v>2746</v>
      </c>
      <c r="K18" s="32"/>
      <c r="L18" s="32"/>
      <c r="M18" s="32">
        <f>SUM(M7:M14)</f>
        <v>16</v>
      </c>
      <c r="N18" s="32">
        <f>SUM(N7:N14)</f>
        <v>2730</v>
      </c>
      <c r="O18" s="32">
        <f>P18+Q18</f>
        <v>7999.9999299999999</v>
      </c>
      <c r="P18" s="32"/>
      <c r="Q18" s="32">
        <f>SUM(Q7:Q15)</f>
        <v>7999.9999299999999</v>
      </c>
      <c r="R18" s="66">
        <f t="shared" si="2"/>
        <v>5253.9999299999999</v>
      </c>
      <c r="S18" s="58"/>
    </row>
    <row r="19" spans="1:19" ht="19.5" customHeight="1">
      <c r="A19" s="45" t="s">
        <v>110</v>
      </c>
      <c r="B19" s="32">
        <f t="shared" ref="B19:B25" si="7">D19+C19</f>
        <v>5624</v>
      </c>
      <c r="C19" s="32">
        <v>5624</v>
      </c>
      <c r="D19" s="32"/>
      <c r="E19" s="32">
        <f>F19+G19</f>
        <v>8087</v>
      </c>
      <c r="F19" s="32">
        <v>8087</v>
      </c>
      <c r="G19" s="32"/>
      <c r="H19" s="32">
        <f t="shared" si="3"/>
        <v>2463</v>
      </c>
      <c r="I19" s="46" t="s">
        <v>79</v>
      </c>
      <c r="J19" s="47">
        <f>J17+J18</f>
        <v>93274</v>
      </c>
      <c r="K19" s="47">
        <f>K17+K18</f>
        <v>56963</v>
      </c>
      <c r="L19" s="47"/>
      <c r="M19" s="47">
        <f>M17+M18</f>
        <v>16</v>
      </c>
      <c r="N19" s="47"/>
      <c r="O19" s="47">
        <f>O18+O17</f>
        <v>289192.42482399999</v>
      </c>
      <c r="P19" s="47">
        <f>P17</f>
        <v>281192.424894</v>
      </c>
      <c r="Q19" s="47">
        <f>Q18</f>
        <v>7999.9999299999999</v>
      </c>
      <c r="R19" s="73">
        <f t="shared" si="2"/>
        <v>195918.42482399999</v>
      </c>
      <c r="S19" s="58"/>
    </row>
    <row r="20" spans="1:19" ht="19.5" customHeight="1">
      <c r="A20" s="45" t="s">
        <v>111</v>
      </c>
      <c r="B20" s="32">
        <f t="shared" si="7"/>
        <v>0</v>
      </c>
      <c r="C20" s="32"/>
      <c r="D20" s="32"/>
      <c r="E20" s="32">
        <f>F20+G20</f>
        <v>0</v>
      </c>
      <c r="F20" s="32"/>
      <c r="G20" s="32"/>
      <c r="H20" s="32">
        <f t="shared" si="3"/>
        <v>0</v>
      </c>
      <c r="I20" s="49" t="s">
        <v>81</v>
      </c>
      <c r="J20" s="32">
        <f t="shared" ref="J20:J25" si="8">K20+M20</f>
        <v>6945</v>
      </c>
      <c r="K20" s="32">
        <v>6945</v>
      </c>
      <c r="L20" s="32"/>
      <c r="M20" s="32"/>
      <c r="N20" s="32"/>
      <c r="O20" s="32">
        <f>P20+Q20</f>
        <v>11490</v>
      </c>
      <c r="P20" s="32">
        <v>11490</v>
      </c>
      <c r="Q20" s="32"/>
      <c r="R20" s="66">
        <f t="shared" si="2"/>
        <v>4545</v>
      </c>
      <c r="S20" s="58"/>
    </row>
    <row r="21" spans="1:19" ht="19.5" customHeight="1">
      <c r="A21" s="45" t="s">
        <v>112</v>
      </c>
      <c r="B21" s="32">
        <f t="shared" si="7"/>
        <v>0</v>
      </c>
      <c r="C21" s="32"/>
      <c r="D21" s="32"/>
      <c r="E21" s="32">
        <f>F21+G21</f>
        <v>0</v>
      </c>
      <c r="F21" s="32"/>
      <c r="G21" s="32"/>
      <c r="H21" s="32">
        <f t="shared" si="3"/>
        <v>0</v>
      </c>
      <c r="I21" s="125" t="s">
        <v>113</v>
      </c>
      <c r="J21" s="32">
        <f t="shared" si="8"/>
        <v>0</v>
      </c>
      <c r="K21" s="32"/>
      <c r="L21" s="32"/>
      <c r="M21" s="32"/>
      <c r="N21" s="32"/>
      <c r="O21" s="32">
        <f>P21+Q21</f>
        <v>97600</v>
      </c>
      <c r="P21" s="32">
        <v>97600</v>
      </c>
      <c r="Q21" s="32"/>
      <c r="R21" s="66">
        <f t="shared" si="2"/>
        <v>97600</v>
      </c>
      <c r="S21" s="58"/>
    </row>
    <row r="22" spans="1:19" ht="19.5" customHeight="1">
      <c r="A22" s="45" t="s">
        <v>82</v>
      </c>
      <c r="B22" s="32">
        <f t="shared" si="7"/>
        <v>0</v>
      </c>
      <c r="C22" s="32"/>
      <c r="D22" s="32"/>
      <c r="E22" s="32">
        <f>F22+G22</f>
        <v>297600</v>
      </c>
      <c r="F22" s="32">
        <v>297600</v>
      </c>
      <c r="G22" s="32"/>
      <c r="H22" s="32">
        <f t="shared" si="3"/>
        <v>297600</v>
      </c>
      <c r="I22" s="49" t="s">
        <v>114</v>
      </c>
      <c r="J22" s="32">
        <f t="shared" si="8"/>
        <v>208000</v>
      </c>
      <c r="K22" s="32">
        <v>208000</v>
      </c>
      <c r="L22" s="32"/>
      <c r="M22" s="32"/>
      <c r="N22" s="32"/>
      <c r="O22" s="32">
        <f>P22+Q22</f>
        <v>192000</v>
      </c>
      <c r="P22" s="32">
        <v>192000</v>
      </c>
      <c r="Q22" s="32"/>
      <c r="R22" s="66">
        <f t="shared" si="2"/>
        <v>-16000</v>
      </c>
      <c r="S22" s="58"/>
    </row>
    <row r="23" spans="1:19" ht="19.5" customHeight="1">
      <c r="A23" s="126" t="s">
        <v>88</v>
      </c>
      <c r="B23" s="32">
        <f t="shared" si="7"/>
        <v>36295</v>
      </c>
      <c r="C23" s="32">
        <f>SUM(C24:C25)</f>
        <v>33565</v>
      </c>
      <c r="D23" s="32">
        <f>SUM(D24:D25)</f>
        <v>2730</v>
      </c>
      <c r="E23" s="32">
        <f>E24+E25</f>
        <v>36295</v>
      </c>
      <c r="F23" s="32">
        <f>SUM(F24:F25)</f>
        <v>33565</v>
      </c>
      <c r="G23" s="32">
        <f>SUM(G24:G25)</f>
        <v>2730</v>
      </c>
      <c r="H23" s="32">
        <f t="shared" si="3"/>
        <v>0</v>
      </c>
      <c r="I23" s="49" t="s">
        <v>91</v>
      </c>
      <c r="J23" s="32">
        <f t="shared" si="8"/>
        <v>0</v>
      </c>
      <c r="K23" s="32">
        <f>SUM(K24:K25)</f>
        <v>0</v>
      </c>
      <c r="L23" s="32"/>
      <c r="M23" s="32">
        <f>SUM(M24:M25)</f>
        <v>0</v>
      </c>
      <c r="N23" s="32"/>
      <c r="O23" s="32">
        <f>SUM(O24)</f>
        <v>0</v>
      </c>
      <c r="P23" s="32">
        <f>SUM(P24)</f>
        <v>0</v>
      </c>
      <c r="Q23" s="32">
        <f>SUM(Q25)</f>
        <v>0</v>
      </c>
      <c r="R23" s="66">
        <f t="shared" si="2"/>
        <v>0</v>
      </c>
      <c r="S23" s="58"/>
    </row>
    <row r="24" spans="1:19" ht="19.5" customHeight="1">
      <c r="A24" s="40" t="s">
        <v>90</v>
      </c>
      <c r="B24" s="32">
        <f t="shared" si="7"/>
        <v>33565</v>
      </c>
      <c r="C24" s="32">
        <v>33565</v>
      </c>
      <c r="D24" s="32"/>
      <c r="E24" s="32">
        <f>F24+G24</f>
        <v>33565</v>
      </c>
      <c r="F24" s="32">
        <v>33565</v>
      </c>
      <c r="G24" s="32"/>
      <c r="H24" s="32">
        <f t="shared" si="3"/>
        <v>0</v>
      </c>
      <c r="I24" s="75" t="s">
        <v>90</v>
      </c>
      <c r="J24" s="32">
        <f t="shared" si="8"/>
        <v>0</v>
      </c>
      <c r="K24" s="32"/>
      <c r="L24" s="32"/>
      <c r="M24" s="32"/>
      <c r="N24" s="32"/>
      <c r="O24" s="32">
        <f>P24+Q24</f>
        <v>0</v>
      </c>
      <c r="P24" s="32"/>
      <c r="Q24" s="32"/>
      <c r="R24" s="66">
        <f t="shared" si="2"/>
        <v>0</v>
      </c>
      <c r="S24" s="58"/>
    </row>
    <row r="25" spans="1:19" ht="19.5" customHeight="1">
      <c r="A25" s="40" t="s">
        <v>92</v>
      </c>
      <c r="B25" s="32">
        <f t="shared" si="7"/>
        <v>2730</v>
      </c>
      <c r="C25" s="32"/>
      <c r="D25" s="32">
        <v>2730</v>
      </c>
      <c r="E25" s="32">
        <f>F25+G25</f>
        <v>2730</v>
      </c>
      <c r="F25" s="32"/>
      <c r="G25" s="32">
        <v>2730</v>
      </c>
      <c r="H25" s="32">
        <f t="shared" si="3"/>
        <v>0</v>
      </c>
      <c r="I25" s="75" t="s">
        <v>92</v>
      </c>
      <c r="J25" s="32">
        <f t="shared" si="8"/>
        <v>0</v>
      </c>
      <c r="K25" s="32"/>
      <c r="L25" s="32"/>
      <c r="M25" s="32"/>
      <c r="N25" s="32"/>
      <c r="O25" s="32"/>
      <c r="P25" s="32"/>
      <c r="Q25" s="32"/>
      <c r="R25" s="66">
        <f t="shared" si="2"/>
        <v>0</v>
      </c>
      <c r="S25" s="58"/>
    </row>
    <row r="26" spans="1:19" ht="19.5" customHeight="1">
      <c r="A26" s="78" t="s">
        <v>97</v>
      </c>
      <c r="B26" s="79">
        <f>B17+B18+B22+B23</f>
        <v>308219</v>
      </c>
      <c r="C26" s="79">
        <f>C17+C18+C22+C23</f>
        <v>305489</v>
      </c>
      <c r="D26" s="79">
        <f>D17+D18+D22+D23</f>
        <v>2730</v>
      </c>
      <c r="E26" s="79">
        <f>E17+E18+E23+E22</f>
        <v>590282</v>
      </c>
      <c r="F26" s="79">
        <f>F17+F18+F23+F22</f>
        <v>586180.32000000007</v>
      </c>
      <c r="G26" s="79">
        <f>G17+G18+G23+G22</f>
        <v>4101.68</v>
      </c>
      <c r="H26" s="79">
        <f t="shared" si="3"/>
        <v>282063</v>
      </c>
      <c r="I26" s="80" t="s">
        <v>98</v>
      </c>
      <c r="J26" s="100">
        <f>J19+J20+J21+J22+J23</f>
        <v>308219</v>
      </c>
      <c r="K26" s="100">
        <f>K19+K20+K21+K22+K23</f>
        <v>271908</v>
      </c>
      <c r="L26" s="100"/>
      <c r="M26" s="100">
        <f>M19+M20+M21+M22+M23</f>
        <v>16</v>
      </c>
      <c r="N26" s="100"/>
      <c r="O26" s="100">
        <f>O19+O20+O21+O22+O23</f>
        <v>590282.42482399999</v>
      </c>
      <c r="P26" s="100">
        <f>P19+P20+P21+P22+P23</f>
        <v>582282.42489399994</v>
      </c>
      <c r="Q26" s="100">
        <f>Q19+Q20+Q21+Q22+Q23</f>
        <v>7999.9999299999999</v>
      </c>
      <c r="R26" s="82">
        <f t="shared" si="2"/>
        <v>282063.42482399999</v>
      </c>
      <c r="S26" s="58"/>
    </row>
    <row r="27" spans="1:19" ht="19.5" customHeight="1"/>
    <row r="29" spans="1:19">
      <c r="J29" s="101"/>
      <c r="K29" s="101"/>
      <c r="L29" s="101"/>
      <c r="M29" s="101"/>
      <c r="N29" s="101"/>
      <c r="O29" s="101"/>
      <c r="P29" s="101"/>
      <c r="Q29" s="101"/>
      <c r="R29" s="101"/>
    </row>
    <row r="30" spans="1:19">
      <c r="O30" s="101"/>
    </row>
  </sheetData>
  <mergeCells count="15">
    <mergeCell ref="A2:R2"/>
    <mergeCell ref="A4:H4"/>
    <mergeCell ref="I4:R4"/>
    <mergeCell ref="C5:D5"/>
    <mergeCell ref="F5:G5"/>
    <mergeCell ref="K5:N5"/>
    <mergeCell ref="P5:Q5"/>
    <mergeCell ref="A5:A6"/>
    <mergeCell ref="B5:B6"/>
    <mergeCell ref="E5:E6"/>
    <mergeCell ref="H5:H6"/>
    <mergeCell ref="I5:I6"/>
    <mergeCell ref="J5:J6"/>
    <mergeCell ref="O5:O6"/>
    <mergeCell ref="R5:R6"/>
  </mergeCells>
  <phoneticPr fontId="32" type="noConversion"/>
  <dataValidations count="1">
    <dataValidation type="whole" allowBlank="1" showInputMessage="1" showErrorMessage="1" sqref="O14 L17 N17 L18 N18 J19:K19 L19 M19 N19 M20 N20 K14:K15 K17:K18 L14:L15 M14:M15 M17:M18 N14:N15 P17:P19 Q17:Q20 P14:Q15">
      <formula1>-100000000</formula1>
      <formula2>10000000000</formula2>
    </dataValidation>
  </dataValidations>
  <printOptions horizontalCentered="1"/>
  <pageMargins left="0.47152777777777799" right="0.47152777777777799" top="0.55000000000000004" bottom="0.51180555555555596" header="0.31388888888888899" footer="0.31388888888888899"/>
  <pageSetup paperSize="9" scale="98" firstPageNumber="3" fitToHeight="0" orientation="landscape" useFirstPageNumber="1"/>
  <headerFooter alignWithMargins="0">
    <oddFooter>&amp;C— &amp;P —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I20"/>
  <sheetViews>
    <sheetView zoomScale="90" zoomScaleNormal="90" workbookViewId="0">
      <selection activeCell="O15" sqref="O15"/>
    </sheetView>
  </sheetViews>
  <sheetFormatPr defaultColWidth="9" defaultRowHeight="14.25"/>
  <cols>
    <col min="1" max="1" width="31.875" style="58" customWidth="1"/>
    <col min="2" max="4" width="12.625" style="58" customWidth="1"/>
    <col min="5" max="5" width="34.125" style="58" customWidth="1"/>
    <col min="6" max="8" width="12.625" style="58" customWidth="1"/>
    <col min="9" max="9" width="9.5" style="58" customWidth="1"/>
    <col min="10" max="16384" width="9" style="58"/>
  </cols>
  <sheetData>
    <row r="1" spans="1:9" ht="16.5">
      <c r="A1" s="59"/>
      <c r="B1" s="85"/>
      <c r="C1" s="85"/>
      <c r="D1" s="85"/>
      <c r="E1" s="85"/>
      <c r="F1" s="85"/>
      <c r="G1" s="85"/>
      <c r="H1" s="85"/>
    </row>
    <row r="2" spans="1:9" ht="33" customHeight="1">
      <c r="A2" s="166" t="s">
        <v>115</v>
      </c>
      <c r="B2" s="167"/>
      <c r="C2" s="167"/>
      <c r="D2" s="167"/>
      <c r="E2" s="167"/>
      <c r="F2" s="167"/>
      <c r="G2" s="167"/>
      <c r="H2" s="167"/>
    </row>
    <row r="3" spans="1:9" s="57" customFormat="1" ht="19.5" customHeight="1">
      <c r="A3" s="60" t="s">
        <v>3</v>
      </c>
      <c r="B3" s="60"/>
      <c r="C3" s="60"/>
      <c r="D3" s="60"/>
      <c r="E3" s="60"/>
      <c r="F3" s="60"/>
      <c r="G3" s="60"/>
      <c r="H3" s="61" t="s">
        <v>4</v>
      </c>
    </row>
    <row r="4" spans="1:9" ht="20.100000000000001" customHeight="1">
      <c r="A4" s="151" t="s">
        <v>5</v>
      </c>
      <c r="B4" s="152"/>
      <c r="C4" s="152"/>
      <c r="D4" s="152"/>
      <c r="E4" s="153" t="s">
        <v>6</v>
      </c>
      <c r="F4" s="168"/>
      <c r="G4" s="168"/>
      <c r="H4" s="154"/>
    </row>
    <row r="5" spans="1:9" ht="39.950000000000003" customHeight="1">
      <c r="A5" s="86" t="s">
        <v>7</v>
      </c>
      <c r="B5" s="127" t="s">
        <v>100</v>
      </c>
      <c r="C5" s="127" t="s">
        <v>101</v>
      </c>
      <c r="D5" s="128" t="s">
        <v>12</v>
      </c>
      <c r="E5" s="87" t="s">
        <v>7</v>
      </c>
      <c r="F5" s="127" t="s">
        <v>100</v>
      </c>
      <c r="G5" s="127" t="s">
        <v>101</v>
      </c>
      <c r="H5" s="129" t="s">
        <v>12</v>
      </c>
    </row>
    <row r="6" spans="1:9" ht="19.5" customHeight="1">
      <c r="A6" s="88" t="s">
        <v>116</v>
      </c>
      <c r="B6" s="32">
        <v>29880</v>
      </c>
      <c r="C6" s="32">
        <v>29880</v>
      </c>
      <c r="D6" s="32">
        <f>C6-B6</f>
        <v>0</v>
      </c>
      <c r="E6" s="130" t="s">
        <v>37</v>
      </c>
      <c r="F6" s="35"/>
      <c r="G6" s="35"/>
      <c r="H6" s="66"/>
    </row>
    <row r="7" spans="1:9" ht="19.5" customHeight="1">
      <c r="A7" s="88" t="s">
        <v>117</v>
      </c>
      <c r="B7" s="32"/>
      <c r="C7" s="32"/>
      <c r="D7" s="32"/>
      <c r="E7" s="89" t="s">
        <v>118</v>
      </c>
      <c r="F7" s="35">
        <v>130</v>
      </c>
      <c r="G7" s="35">
        <v>130</v>
      </c>
      <c r="H7" s="66">
        <f>G7-F7</f>
        <v>0</v>
      </c>
    </row>
    <row r="8" spans="1:9" ht="19.5" customHeight="1">
      <c r="A8" s="88" t="s">
        <v>119</v>
      </c>
      <c r="B8" s="32"/>
      <c r="C8" s="32"/>
      <c r="D8" s="32"/>
      <c r="E8" s="89" t="s">
        <v>120</v>
      </c>
      <c r="F8" s="35"/>
      <c r="G8" s="35"/>
      <c r="H8" s="66"/>
    </row>
    <row r="9" spans="1:9" ht="19.5" customHeight="1">
      <c r="A9" s="88" t="s">
        <v>121</v>
      </c>
      <c r="B9" s="32"/>
      <c r="C9" s="32"/>
      <c r="D9" s="32"/>
      <c r="E9" s="89" t="s">
        <v>122</v>
      </c>
      <c r="F9" s="35"/>
      <c r="G9" s="35"/>
      <c r="H9" s="66"/>
    </row>
    <row r="10" spans="1:9" ht="19.5" customHeight="1">
      <c r="A10" s="88" t="s">
        <v>123</v>
      </c>
      <c r="B10" s="32"/>
      <c r="C10" s="32"/>
      <c r="D10" s="32">
        <f>C10-B10</f>
        <v>0</v>
      </c>
      <c r="E10" s="90" t="s">
        <v>124</v>
      </c>
      <c r="F10" s="35"/>
      <c r="G10" s="35"/>
      <c r="H10" s="66"/>
    </row>
    <row r="11" spans="1:9" ht="19.5" customHeight="1">
      <c r="A11" s="88"/>
      <c r="B11" s="32"/>
      <c r="C11" s="32"/>
      <c r="D11" s="32"/>
      <c r="E11" s="131" t="s">
        <v>125</v>
      </c>
      <c r="F11" s="35"/>
      <c r="G11" s="35"/>
      <c r="H11" s="66"/>
    </row>
    <row r="12" spans="1:9" ht="19.5" customHeight="1">
      <c r="A12" s="88"/>
      <c r="B12" s="32"/>
      <c r="C12" s="32"/>
      <c r="D12" s="32"/>
      <c r="E12" s="91"/>
      <c r="F12" s="35"/>
      <c r="G12" s="35"/>
      <c r="H12" s="66"/>
    </row>
    <row r="13" spans="1:9" ht="19.5" customHeight="1">
      <c r="A13" s="132" t="s">
        <v>126</v>
      </c>
      <c r="B13" s="47">
        <f>B6+B10</f>
        <v>29880</v>
      </c>
      <c r="C13" s="47">
        <f>SUM(C6:C12)</f>
        <v>29880</v>
      </c>
      <c r="D13" s="47">
        <f>C13-B13</f>
        <v>0</v>
      </c>
      <c r="E13" s="133" t="s">
        <v>127</v>
      </c>
      <c r="F13" s="47">
        <f>SUM(F6:F11)</f>
        <v>130</v>
      </c>
      <c r="G13" s="47">
        <f>SUM(G6:G11)</f>
        <v>130</v>
      </c>
      <c r="H13" s="73">
        <f>G13-F13</f>
        <v>0</v>
      </c>
    </row>
    <row r="14" spans="1:9" ht="19.5" customHeight="1">
      <c r="A14" s="45" t="s">
        <v>73</v>
      </c>
      <c r="B14" s="32"/>
      <c r="C14" s="32"/>
      <c r="D14" s="32">
        <f>C14-B14</f>
        <v>0</v>
      </c>
      <c r="E14" s="92" t="s">
        <v>128</v>
      </c>
      <c r="F14" s="35">
        <v>29880</v>
      </c>
      <c r="G14" s="32">
        <v>29880</v>
      </c>
      <c r="H14" s="66">
        <f>G14-F14</f>
        <v>0</v>
      </c>
      <c r="I14" s="83"/>
    </row>
    <row r="15" spans="1:9" ht="19.5" customHeight="1">
      <c r="A15" s="126" t="s">
        <v>129</v>
      </c>
      <c r="B15" s="32">
        <v>130</v>
      </c>
      <c r="C15" s="32">
        <v>130</v>
      </c>
      <c r="D15" s="32">
        <f>C15-B15</f>
        <v>0</v>
      </c>
      <c r="E15" s="125" t="s">
        <v>130</v>
      </c>
      <c r="F15" s="35"/>
      <c r="G15" s="35"/>
      <c r="H15" s="93"/>
    </row>
    <row r="16" spans="1:9" ht="19.5" customHeight="1">
      <c r="A16" s="88"/>
      <c r="B16" s="32"/>
      <c r="C16" s="32"/>
      <c r="D16" s="32"/>
      <c r="E16" s="91"/>
      <c r="F16" s="35"/>
      <c r="G16" s="35"/>
      <c r="H16" s="66"/>
    </row>
    <row r="17" spans="1:8" ht="19.5" customHeight="1">
      <c r="A17" s="134" t="s">
        <v>131</v>
      </c>
      <c r="B17" s="79">
        <f>B13+B14+B15</f>
        <v>30010</v>
      </c>
      <c r="C17" s="79">
        <f>C13+C14+C15</f>
        <v>30010</v>
      </c>
      <c r="D17" s="79">
        <f>D13+D14+D15</f>
        <v>0</v>
      </c>
      <c r="E17" s="135" t="s">
        <v>132</v>
      </c>
      <c r="F17" s="94">
        <f>F13+F14+F15</f>
        <v>30010</v>
      </c>
      <c r="G17" s="94">
        <f>G13+G14+G15</f>
        <v>30010</v>
      </c>
      <c r="H17" s="82">
        <f>G17-F17</f>
        <v>0</v>
      </c>
    </row>
    <row r="18" spans="1:8" s="84" customFormat="1" ht="19.5" customHeight="1">
      <c r="A18" s="95" t="s">
        <v>133</v>
      </c>
      <c r="B18" s="96"/>
      <c r="C18" s="96"/>
      <c r="D18" s="96"/>
      <c r="E18" s="96"/>
      <c r="F18" s="96"/>
      <c r="G18" s="96"/>
      <c r="H18" s="96"/>
    </row>
    <row r="19" spans="1:8">
      <c r="F19" s="83"/>
      <c r="G19" s="83"/>
      <c r="H19" s="83"/>
    </row>
    <row r="20" spans="1:8">
      <c r="E20" s="83"/>
    </row>
  </sheetData>
  <mergeCells count="3">
    <mergeCell ref="A2:H2"/>
    <mergeCell ref="A4:D4"/>
    <mergeCell ref="E4:H4"/>
  </mergeCells>
  <phoneticPr fontId="32" type="noConversion"/>
  <printOptions horizontalCentered="1"/>
  <pageMargins left="0.47152777777777799" right="0.47152777777777799" top="0.55000000000000004" bottom="0.51180555555555596" header="0.31388888888888899" footer="0.31388888888888899"/>
  <pageSetup paperSize="9" scale="90" firstPageNumber="4" fitToHeight="0" orientation="landscape" useFirstPageNumber="1"/>
  <headerFooter alignWithMargins="0">
    <oddFooter>&amp;C— &amp;P —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J51"/>
  <sheetViews>
    <sheetView workbookViewId="0">
      <pane xSplit="1" ySplit="5" topLeftCell="B10" activePane="bottomRight" state="frozen"/>
      <selection pane="topRight"/>
      <selection pane="bottomLeft"/>
      <selection pane="bottomRight" activeCell="C20" sqref="C20"/>
    </sheetView>
  </sheetViews>
  <sheetFormatPr defaultColWidth="9" defaultRowHeight="14.25"/>
  <cols>
    <col min="1" max="1" width="26" style="58" customWidth="1"/>
    <col min="2" max="4" width="12.625" style="58" customWidth="1"/>
    <col min="5" max="5" width="23.875" style="58" customWidth="1"/>
    <col min="6" max="8" width="12.625" style="58" customWidth="1"/>
    <col min="9" max="9" width="6.125" style="58" customWidth="1"/>
    <col min="10" max="10" width="9.5" style="58" customWidth="1"/>
    <col min="11" max="16384" width="9" style="58"/>
  </cols>
  <sheetData>
    <row r="1" spans="1:8" ht="16.5">
      <c r="A1" s="59"/>
      <c r="B1" s="22"/>
      <c r="C1" s="22"/>
      <c r="D1" s="22"/>
      <c r="E1" s="22"/>
      <c r="F1" s="22"/>
      <c r="G1" s="22"/>
      <c r="H1" s="22"/>
    </row>
    <row r="2" spans="1:8" ht="30" customHeight="1">
      <c r="A2" s="166" t="s">
        <v>134</v>
      </c>
      <c r="B2" s="167"/>
      <c r="C2" s="167"/>
      <c r="D2" s="167"/>
      <c r="E2" s="167"/>
      <c r="F2" s="167"/>
      <c r="G2" s="167"/>
      <c r="H2" s="167"/>
    </row>
    <row r="3" spans="1:8" s="57" customFormat="1" ht="19.5" customHeight="1">
      <c r="A3" s="60" t="s">
        <v>3</v>
      </c>
      <c r="B3" s="25"/>
      <c r="C3" s="25"/>
      <c r="D3" s="60"/>
      <c r="E3" s="60"/>
      <c r="F3" s="60"/>
      <c r="G3" s="60"/>
      <c r="H3" s="61" t="s">
        <v>4</v>
      </c>
    </row>
    <row r="4" spans="1:8" ht="20.100000000000001" customHeight="1">
      <c r="A4" s="151" t="s">
        <v>5</v>
      </c>
      <c r="B4" s="152"/>
      <c r="C4" s="152"/>
      <c r="D4" s="152"/>
      <c r="E4" s="153" t="s">
        <v>6</v>
      </c>
      <c r="F4" s="152"/>
      <c r="G4" s="152"/>
      <c r="H4" s="154"/>
    </row>
    <row r="5" spans="1:8" ht="39.950000000000003" customHeight="1">
      <c r="A5" s="62" t="s">
        <v>7</v>
      </c>
      <c r="B5" s="127" t="s">
        <v>9</v>
      </c>
      <c r="C5" s="127" t="s">
        <v>135</v>
      </c>
      <c r="D5" s="63" t="s">
        <v>12</v>
      </c>
      <c r="E5" s="64" t="s">
        <v>7</v>
      </c>
      <c r="F5" s="127" t="s">
        <v>9</v>
      </c>
      <c r="G5" s="127" t="s">
        <v>135</v>
      </c>
      <c r="H5" s="65" t="s">
        <v>12</v>
      </c>
    </row>
    <row r="6" spans="1:8" ht="18.75" customHeight="1">
      <c r="A6" s="40" t="s">
        <v>24</v>
      </c>
      <c r="B6" s="32">
        <f>SUM(B7:B19)</f>
        <v>123470</v>
      </c>
      <c r="C6" s="32">
        <f>SUM(C7:C19)</f>
        <v>99999.76</v>
      </c>
      <c r="D6" s="32">
        <f>SUM(D7:D19)</f>
        <v>-23470.240000000002</v>
      </c>
      <c r="E6" s="38" t="s">
        <v>25</v>
      </c>
      <c r="F6" s="32">
        <f>'22年全区公共'!N7</f>
        <v>44963</v>
      </c>
      <c r="G6" s="32">
        <f>'22年全区公共'!X7</f>
        <v>55137.707281000003</v>
      </c>
      <c r="H6" s="66">
        <f>G6-F6</f>
        <v>10174.707281000001</v>
      </c>
    </row>
    <row r="7" spans="1:8" ht="18.75" customHeight="1">
      <c r="A7" s="67" t="s">
        <v>26</v>
      </c>
      <c r="B7" s="32">
        <f>'22年全区公共'!C8</f>
        <v>32345</v>
      </c>
      <c r="C7" s="32">
        <f>'22年全区公共'!F8</f>
        <v>22023</v>
      </c>
      <c r="D7" s="32">
        <f>C7-B7</f>
        <v>-10322</v>
      </c>
      <c r="E7" s="38" t="s">
        <v>27</v>
      </c>
      <c r="F7" s="32">
        <f>'22年全区公共'!N8</f>
        <v>518</v>
      </c>
      <c r="G7" s="32">
        <f>'22年全区公共'!X8</f>
        <v>643.96871599999997</v>
      </c>
      <c r="H7" s="66">
        <f t="shared" ref="H7:H30" si="0">G7-F7</f>
        <v>125.968716</v>
      </c>
    </row>
    <row r="8" spans="1:8" ht="18.75" customHeight="1">
      <c r="A8" s="40" t="s">
        <v>28</v>
      </c>
      <c r="B8" s="32"/>
      <c r="C8" s="32">
        <f>'22年全区公共'!E9</f>
        <v>4</v>
      </c>
      <c r="D8" s="32">
        <f>C8-B8</f>
        <v>4</v>
      </c>
      <c r="E8" s="38" t="s">
        <v>29</v>
      </c>
      <c r="F8" s="32">
        <f>'22年全区公共'!N9</f>
        <v>34246</v>
      </c>
      <c r="G8" s="32">
        <f>'22年全区公共'!X9</f>
        <v>38120.833219</v>
      </c>
      <c r="H8" s="66">
        <f t="shared" si="0"/>
        <v>3874.8332190000001</v>
      </c>
    </row>
    <row r="9" spans="1:8" ht="18.75" customHeight="1">
      <c r="A9" s="40" t="s">
        <v>30</v>
      </c>
      <c r="B9" s="32">
        <f>'22年全区公共'!C10</f>
        <v>8800</v>
      </c>
      <c r="C9" s="32">
        <f>'22年全区公共'!F10</f>
        <v>7185.2</v>
      </c>
      <c r="D9" s="32">
        <f t="shared" ref="D9:D19" si="1">C9-B9</f>
        <v>-1614.8</v>
      </c>
      <c r="E9" s="38" t="s">
        <v>31</v>
      </c>
      <c r="F9" s="32">
        <f>'22年全区公共'!N10</f>
        <v>149433</v>
      </c>
      <c r="G9" s="32">
        <f>'22年全区公共'!X10</f>
        <v>155891.55567900001</v>
      </c>
      <c r="H9" s="66">
        <f t="shared" si="0"/>
        <v>6458.5556790000101</v>
      </c>
    </row>
    <row r="10" spans="1:8" ht="18.75" customHeight="1">
      <c r="A10" s="40" t="s">
        <v>32</v>
      </c>
      <c r="B10" s="32">
        <f>'22年全区公共'!C11</f>
        <v>2400</v>
      </c>
      <c r="C10" s="32">
        <f>'22年全区公共'!F11</f>
        <v>2206.56</v>
      </c>
      <c r="D10" s="32">
        <f t="shared" si="1"/>
        <v>-193.44</v>
      </c>
      <c r="E10" s="38" t="s">
        <v>33</v>
      </c>
      <c r="F10" s="32">
        <f>'22年全区公共'!N11</f>
        <v>3117</v>
      </c>
      <c r="G10" s="32">
        <f>'22年全区公共'!X11</f>
        <v>8692.14005</v>
      </c>
      <c r="H10" s="66">
        <f t="shared" si="0"/>
        <v>5575.14005</v>
      </c>
    </row>
    <row r="11" spans="1:8" ht="18.75" customHeight="1">
      <c r="A11" s="40" t="s">
        <v>34</v>
      </c>
      <c r="B11" s="32">
        <f>'22年全区公共'!C12</f>
        <v>3000</v>
      </c>
      <c r="C11" s="32">
        <f>'22年全区公共'!F12</f>
        <v>1394</v>
      </c>
      <c r="D11" s="32">
        <f t="shared" si="1"/>
        <v>-1606</v>
      </c>
      <c r="E11" s="38" t="s">
        <v>35</v>
      </c>
      <c r="F11" s="32">
        <f>'22年全区公共'!N12</f>
        <v>7685</v>
      </c>
      <c r="G11" s="32">
        <f>'22年全区公共'!X12</f>
        <v>9292.6491640000004</v>
      </c>
      <c r="H11" s="66">
        <f t="shared" si="0"/>
        <v>1607.6491639999999</v>
      </c>
    </row>
    <row r="12" spans="1:8" ht="18.75" customHeight="1">
      <c r="A12" s="40" t="s">
        <v>36</v>
      </c>
      <c r="B12" s="32">
        <f>'22年全区公共'!C13</f>
        <v>9000</v>
      </c>
      <c r="C12" s="32">
        <f>'22年全区公共'!F13</f>
        <v>7706</v>
      </c>
      <c r="D12" s="32">
        <f t="shared" si="1"/>
        <v>-1294</v>
      </c>
      <c r="E12" s="38" t="s">
        <v>37</v>
      </c>
      <c r="F12" s="32">
        <f>'22年全区公共'!N13</f>
        <v>100977</v>
      </c>
      <c r="G12" s="32">
        <f>'22年全区公共'!X13</f>
        <v>126615.94001400001</v>
      </c>
      <c r="H12" s="66">
        <f t="shared" si="0"/>
        <v>25638.940014</v>
      </c>
    </row>
    <row r="13" spans="1:8" ht="18.75" customHeight="1">
      <c r="A13" s="40" t="s">
        <v>38</v>
      </c>
      <c r="B13" s="32">
        <f>'22年全区公共'!C14</f>
        <v>7600</v>
      </c>
      <c r="C13" s="32">
        <f>'22年全区公共'!F14</f>
        <v>10298</v>
      </c>
      <c r="D13" s="32">
        <f t="shared" si="1"/>
        <v>2698</v>
      </c>
      <c r="E13" s="38" t="s">
        <v>39</v>
      </c>
      <c r="F13" s="32">
        <f>'22年全区公共'!N14</f>
        <v>63023</v>
      </c>
      <c r="G13" s="32">
        <f>'22年全区公共'!X14</f>
        <v>81998.758100000006</v>
      </c>
      <c r="H13" s="66">
        <f t="shared" si="0"/>
        <v>18975.758099999999</v>
      </c>
    </row>
    <row r="14" spans="1:8" ht="18.75" customHeight="1">
      <c r="A14" s="40" t="s">
        <v>40</v>
      </c>
      <c r="B14" s="32">
        <f>'22年全区公共'!C15</f>
        <v>2500</v>
      </c>
      <c r="C14" s="32">
        <f>'22年全区公共'!F15</f>
        <v>2776</v>
      </c>
      <c r="D14" s="32">
        <f t="shared" si="1"/>
        <v>276</v>
      </c>
      <c r="E14" s="38" t="s">
        <v>41</v>
      </c>
      <c r="F14" s="32">
        <f>'22年全区公共'!N15</f>
        <v>22855</v>
      </c>
      <c r="G14" s="32">
        <f>'22年全区公共'!X15</f>
        <v>24089.316749000001</v>
      </c>
      <c r="H14" s="66">
        <f t="shared" si="0"/>
        <v>1234.3167490000001</v>
      </c>
    </row>
    <row r="15" spans="1:8" ht="18.75" customHeight="1">
      <c r="A15" s="40" t="s">
        <v>42</v>
      </c>
      <c r="B15" s="32">
        <f>'22年全区公共'!C16</f>
        <v>17000</v>
      </c>
      <c r="C15" s="32">
        <f>'22年全区公共'!F16</f>
        <v>13675</v>
      </c>
      <c r="D15" s="32">
        <f t="shared" si="1"/>
        <v>-3325</v>
      </c>
      <c r="E15" s="38" t="s">
        <v>43</v>
      </c>
      <c r="F15" s="32">
        <f>'22年全区公共'!N16</f>
        <v>26584</v>
      </c>
      <c r="G15" s="32">
        <f>'22年全区公共'!X16</f>
        <v>123916.79283200001</v>
      </c>
      <c r="H15" s="66">
        <f t="shared" si="0"/>
        <v>97332.792832000006</v>
      </c>
    </row>
    <row r="16" spans="1:8" ht="18.75" customHeight="1">
      <c r="A16" s="40" t="s">
        <v>44</v>
      </c>
      <c r="B16" s="32">
        <f>'22年全区公共'!C17</f>
        <v>18000</v>
      </c>
      <c r="C16" s="32">
        <f>'22年全区公共'!F17</f>
        <v>3440</v>
      </c>
      <c r="D16" s="32">
        <f t="shared" si="1"/>
        <v>-14560</v>
      </c>
      <c r="E16" s="38" t="s">
        <v>45</v>
      </c>
      <c r="F16" s="32">
        <f>'22年全区公共'!N17</f>
        <v>92096</v>
      </c>
      <c r="G16" s="32">
        <f>'22年全区公共'!X17</f>
        <v>98162.921573</v>
      </c>
      <c r="H16" s="66">
        <f t="shared" si="0"/>
        <v>6066.9215729999996</v>
      </c>
    </row>
    <row r="17" spans="1:8" ht="18.75" customHeight="1">
      <c r="A17" s="40" t="s">
        <v>46</v>
      </c>
      <c r="B17" s="32">
        <f>'22年全区公共'!C18</f>
        <v>8500</v>
      </c>
      <c r="C17" s="32">
        <f>'22年全区公共'!F18</f>
        <v>15874</v>
      </c>
      <c r="D17" s="32">
        <f t="shared" si="1"/>
        <v>7374</v>
      </c>
      <c r="E17" s="38" t="s">
        <v>47</v>
      </c>
      <c r="F17" s="32">
        <f>'22年全区公共'!N18</f>
        <v>33417</v>
      </c>
      <c r="G17" s="32">
        <f>'22年全区公共'!X18</f>
        <v>49095.535169000002</v>
      </c>
      <c r="H17" s="66">
        <f t="shared" si="0"/>
        <v>15678.535169000001</v>
      </c>
    </row>
    <row r="18" spans="1:8" ht="18.75" customHeight="1">
      <c r="A18" s="40" t="s">
        <v>48</v>
      </c>
      <c r="B18" s="32">
        <f>'22年全区公共'!C19</f>
        <v>13000</v>
      </c>
      <c r="C18" s="32">
        <f>'22年全区公共'!F19</f>
        <v>12290</v>
      </c>
      <c r="D18" s="32">
        <f t="shared" si="1"/>
        <v>-710</v>
      </c>
      <c r="E18" s="38" t="s">
        <v>49</v>
      </c>
      <c r="F18" s="32">
        <f>'22年全区公共'!N19</f>
        <v>6734</v>
      </c>
      <c r="G18" s="32">
        <f>'22年全区公共'!X19</f>
        <v>5347.6862849999998</v>
      </c>
      <c r="H18" s="66">
        <f t="shared" si="0"/>
        <v>-1386.313715</v>
      </c>
    </row>
    <row r="19" spans="1:8" ht="18.75" customHeight="1">
      <c r="A19" s="40" t="s">
        <v>50</v>
      </c>
      <c r="B19" s="32">
        <f>'22年全区公共'!C20</f>
        <v>1325</v>
      </c>
      <c r="C19" s="32">
        <f>'22年全区公共'!F20</f>
        <v>1128</v>
      </c>
      <c r="D19" s="32">
        <f t="shared" si="1"/>
        <v>-197</v>
      </c>
      <c r="E19" s="38" t="s">
        <v>51</v>
      </c>
      <c r="F19" s="32">
        <f>'22年全区公共'!N20</f>
        <v>1600</v>
      </c>
      <c r="G19" s="32">
        <f>'22年全区公共'!X20</f>
        <v>1774.4629259999999</v>
      </c>
      <c r="H19" s="66">
        <f t="shared" si="0"/>
        <v>174.46292600000001</v>
      </c>
    </row>
    <row r="20" spans="1:8" ht="18.75" customHeight="1">
      <c r="A20" s="40" t="s">
        <v>52</v>
      </c>
      <c r="B20" s="32">
        <f>SUM(B21:B26)</f>
        <v>97160</v>
      </c>
      <c r="C20" s="32">
        <f>SUM(C21:C26)</f>
        <v>111420</v>
      </c>
      <c r="D20" s="32">
        <f>SUM(D21:D26)</f>
        <v>14260</v>
      </c>
      <c r="E20" s="38" t="s">
        <v>53</v>
      </c>
      <c r="F20" s="32">
        <f>'22年全区公共'!N21</f>
        <v>0</v>
      </c>
      <c r="G20" s="32">
        <f>'22年全区公共'!X21</f>
        <v>0</v>
      </c>
      <c r="H20" s="66">
        <f t="shared" si="0"/>
        <v>0</v>
      </c>
    </row>
    <row r="21" spans="1:8" ht="18.75" customHeight="1">
      <c r="A21" s="40" t="s">
        <v>54</v>
      </c>
      <c r="B21" s="32">
        <f>'22年全区公共'!C22</f>
        <v>8370</v>
      </c>
      <c r="C21" s="32">
        <f>'22年全区公共'!F22</f>
        <v>10024</v>
      </c>
      <c r="D21" s="32">
        <f t="shared" ref="D21:D26" si="2">C21-B21</f>
        <v>1654</v>
      </c>
      <c r="E21" s="38" t="s">
        <v>55</v>
      </c>
      <c r="F21" s="32">
        <f>'22年全区公共'!N22</f>
        <v>0</v>
      </c>
      <c r="G21" s="32">
        <f>'22年全区公共'!X22</f>
        <v>0</v>
      </c>
      <c r="H21" s="66">
        <f t="shared" si="0"/>
        <v>0</v>
      </c>
    </row>
    <row r="22" spans="1:8" ht="18.75" customHeight="1">
      <c r="A22" s="40" t="s">
        <v>56</v>
      </c>
      <c r="B22" s="32">
        <f>'22年全区公共'!C23</f>
        <v>16779</v>
      </c>
      <c r="C22" s="32">
        <f>'22年全区公共'!F23</f>
        <v>16194</v>
      </c>
      <c r="D22" s="32">
        <f t="shared" si="2"/>
        <v>-585</v>
      </c>
      <c r="E22" s="38" t="s">
        <v>57</v>
      </c>
      <c r="F22" s="32">
        <f>'22年全区公共'!N23</f>
        <v>8270</v>
      </c>
      <c r="G22" s="32">
        <f>'22年全区公共'!X23</f>
        <v>11169.471077</v>
      </c>
      <c r="H22" s="66">
        <f t="shared" si="0"/>
        <v>2899.4710770000002</v>
      </c>
    </row>
    <row r="23" spans="1:8" ht="18.75" customHeight="1">
      <c r="A23" s="40" t="s">
        <v>58</v>
      </c>
      <c r="B23" s="32">
        <f>'22年全区公共'!C24</f>
        <v>8493</v>
      </c>
      <c r="C23" s="32">
        <f>'22年全区公共'!F24</f>
        <v>5000</v>
      </c>
      <c r="D23" s="32">
        <f t="shared" si="2"/>
        <v>-3493</v>
      </c>
      <c r="E23" s="38" t="s">
        <v>59</v>
      </c>
      <c r="F23" s="32">
        <f>'22年全区公共'!N24</f>
        <v>39757</v>
      </c>
      <c r="G23" s="32">
        <f>'22年全区公共'!X24</f>
        <v>61243.113698999899</v>
      </c>
      <c r="H23" s="66">
        <f t="shared" si="0"/>
        <v>21486.113698999899</v>
      </c>
    </row>
    <row r="24" spans="1:8" ht="18.75" customHeight="1">
      <c r="A24" s="40" t="s">
        <v>60</v>
      </c>
      <c r="B24" s="32">
        <f>'22年全区公共'!C25</f>
        <v>42749</v>
      </c>
      <c r="C24" s="32">
        <f>'22年全区公共'!F25</f>
        <v>68219</v>
      </c>
      <c r="D24" s="32">
        <f t="shared" si="2"/>
        <v>25470</v>
      </c>
      <c r="E24" s="38" t="s">
        <v>61</v>
      </c>
      <c r="F24" s="32">
        <f>'22年全区公共'!N25</f>
        <v>836</v>
      </c>
      <c r="G24" s="32">
        <f>'22年全区公共'!X25</f>
        <v>835.07500000000005</v>
      </c>
      <c r="H24" s="66">
        <f t="shared" si="0"/>
        <v>-0.92499999999995497</v>
      </c>
    </row>
    <row r="25" spans="1:8" ht="18.75" customHeight="1">
      <c r="A25" s="40" t="s">
        <v>62</v>
      </c>
      <c r="B25" s="32">
        <f>'22年全区公共'!C26</f>
        <v>50</v>
      </c>
      <c r="C25" s="32">
        <f>'22年全区公共'!F26</f>
        <v>200</v>
      </c>
      <c r="D25" s="32">
        <f t="shared" si="2"/>
        <v>150</v>
      </c>
      <c r="E25" s="68" t="s">
        <v>63</v>
      </c>
      <c r="F25" s="32">
        <f>'22年全区公共'!N26</f>
        <v>10370</v>
      </c>
      <c r="G25" s="32">
        <f>'22年全区公共'!X26</f>
        <v>10613.588557999999</v>
      </c>
      <c r="H25" s="66">
        <f t="shared" si="0"/>
        <v>243.58855799999901</v>
      </c>
    </row>
    <row r="26" spans="1:8" ht="18.75" customHeight="1">
      <c r="A26" s="40" t="s">
        <v>64</v>
      </c>
      <c r="B26" s="32">
        <f>'22年全区公共'!C27</f>
        <v>20719</v>
      </c>
      <c r="C26" s="32">
        <f>'22年全区公共'!F27</f>
        <v>11783</v>
      </c>
      <c r="D26" s="32">
        <f t="shared" si="2"/>
        <v>-8936</v>
      </c>
      <c r="E26" s="68" t="s">
        <v>65</v>
      </c>
      <c r="F26" s="32">
        <f>'22年全区公共'!N27</f>
        <v>10000</v>
      </c>
      <c r="G26" s="32">
        <f>'22年全区公共'!X27</f>
        <v>4000</v>
      </c>
      <c r="H26" s="66">
        <f t="shared" si="0"/>
        <v>-6000</v>
      </c>
    </row>
    <row r="27" spans="1:8" ht="18.75" customHeight="1">
      <c r="A27" s="69"/>
      <c r="B27" s="70"/>
      <c r="C27" s="70"/>
      <c r="D27" s="71"/>
      <c r="E27" s="68" t="s">
        <v>66</v>
      </c>
      <c r="F27" s="32">
        <f>'22年全区公共'!N28</f>
        <v>37597</v>
      </c>
      <c r="G27" s="32">
        <f>'22年全区公共'!X28</f>
        <v>4826</v>
      </c>
      <c r="H27" s="66">
        <f t="shared" si="0"/>
        <v>-32771</v>
      </c>
    </row>
    <row r="28" spans="1:8" ht="18.75" customHeight="1">
      <c r="A28" s="41" t="s">
        <v>109</v>
      </c>
      <c r="B28" s="47">
        <f>B6+B20</f>
        <v>220630</v>
      </c>
      <c r="C28" s="47">
        <f>C6+C20</f>
        <v>211419.76</v>
      </c>
      <c r="D28" s="47">
        <f>D6+D20</f>
        <v>-9210.24</v>
      </c>
      <c r="E28" s="72" t="s">
        <v>68</v>
      </c>
      <c r="F28" s="32">
        <f>'22年全区公共'!N29</f>
        <v>0</v>
      </c>
      <c r="G28" s="32">
        <f>'22年全区公共'!X29</f>
        <v>0</v>
      </c>
      <c r="H28" s="66">
        <f t="shared" si="0"/>
        <v>0</v>
      </c>
    </row>
    <row r="29" spans="1:8" ht="18.75" customHeight="1">
      <c r="A29" s="45" t="s">
        <v>73</v>
      </c>
      <c r="B29" s="32">
        <f>SUM(B30:B33)</f>
        <v>268566</v>
      </c>
      <c r="C29" s="32">
        <f>SUM(C30:C33)</f>
        <v>452106</v>
      </c>
      <c r="D29" s="32">
        <f>SUM(D30:D33)</f>
        <v>183540</v>
      </c>
      <c r="E29" s="72" t="s">
        <v>70</v>
      </c>
      <c r="F29" s="32">
        <f>'22年全区公共'!N30</f>
        <v>31670</v>
      </c>
      <c r="G29" s="32">
        <f>'22年全区公共'!X30</f>
        <v>30358</v>
      </c>
      <c r="H29" s="66">
        <f t="shared" si="0"/>
        <v>-1312</v>
      </c>
    </row>
    <row r="30" spans="1:8" ht="18.75" customHeight="1">
      <c r="A30" s="45" t="s">
        <v>136</v>
      </c>
      <c r="B30" s="32">
        <f>'22年全区公共'!C33</f>
        <v>27503</v>
      </c>
      <c r="C30" s="32">
        <f>'22年全区公共'!F33</f>
        <v>27503</v>
      </c>
      <c r="D30" s="32">
        <f>C30-B30</f>
        <v>0</v>
      </c>
      <c r="E30" s="72" t="s">
        <v>72</v>
      </c>
      <c r="F30" s="32">
        <f>'22年全区公共'!N31</f>
        <v>0</v>
      </c>
      <c r="G30" s="32">
        <f>'22年全区公共'!X31</f>
        <v>0</v>
      </c>
      <c r="H30" s="66">
        <f t="shared" si="0"/>
        <v>0</v>
      </c>
    </row>
    <row r="31" spans="1:8" ht="18.75" customHeight="1">
      <c r="A31" s="51" t="s">
        <v>137</v>
      </c>
      <c r="B31" s="32">
        <f>'22年全区公共'!C34</f>
        <v>197999</v>
      </c>
      <c r="C31" s="32">
        <f>'22年全区公共'!F34</f>
        <v>291861</v>
      </c>
      <c r="D31" s="32">
        <f>C31-B31</f>
        <v>93862</v>
      </c>
      <c r="E31" s="38"/>
      <c r="F31" s="32"/>
      <c r="G31" s="32"/>
      <c r="H31" s="66"/>
    </row>
    <row r="32" spans="1:8" ht="18.75" customHeight="1">
      <c r="A32" s="51" t="s">
        <v>138</v>
      </c>
      <c r="B32" s="32">
        <f>'22年全区公共'!C35</f>
        <v>43064</v>
      </c>
      <c r="C32" s="32">
        <f>'22年全区公共'!F35</f>
        <v>132742</v>
      </c>
      <c r="D32" s="32">
        <f>C32-B32</f>
        <v>89678</v>
      </c>
      <c r="E32" s="46" t="s">
        <v>79</v>
      </c>
      <c r="F32" s="47">
        <f>SUM(F6:F30)</f>
        <v>725748</v>
      </c>
      <c r="G32" s="47">
        <f>SUM(G6:G30)</f>
        <v>901825.51609100006</v>
      </c>
      <c r="H32" s="73">
        <f t="shared" ref="H32:H37" si="3">G32-F32</f>
        <v>176077.516091</v>
      </c>
    </row>
    <row r="33" spans="1:10" ht="18.75" customHeight="1">
      <c r="A33" s="45" t="s">
        <v>139</v>
      </c>
      <c r="B33" s="32"/>
      <c r="C33" s="32"/>
      <c r="D33" s="32"/>
      <c r="E33" s="49" t="s">
        <v>81</v>
      </c>
      <c r="F33" s="74">
        <f>SUM(F34:F35)</f>
        <v>55856</v>
      </c>
      <c r="G33" s="74">
        <f>SUM(G34:G35)</f>
        <v>66194</v>
      </c>
      <c r="H33" s="66">
        <f t="shared" si="3"/>
        <v>10338</v>
      </c>
    </row>
    <row r="34" spans="1:10" ht="18.75" customHeight="1">
      <c r="A34" s="45" t="s">
        <v>140</v>
      </c>
      <c r="B34" s="32"/>
      <c r="C34" s="32">
        <f>17476+300*0.4</f>
        <v>17596</v>
      </c>
      <c r="D34" s="32">
        <f>C34-B34</f>
        <v>17596</v>
      </c>
      <c r="E34" s="75" t="s">
        <v>141</v>
      </c>
      <c r="F34" s="74">
        <f>'22年全区公共'!N37</f>
        <v>7170</v>
      </c>
      <c r="G34" s="32">
        <f>'22年全区公共'!X37</f>
        <v>7170</v>
      </c>
      <c r="H34" s="66">
        <f t="shared" si="3"/>
        <v>0</v>
      </c>
    </row>
    <row r="35" spans="1:10" ht="18.75" customHeight="1">
      <c r="A35" s="45" t="s">
        <v>142</v>
      </c>
      <c r="B35" s="32">
        <f>SUM(B36:B37)</f>
        <v>0</v>
      </c>
      <c r="C35" s="32">
        <f>SUM(C36:C37)</f>
        <v>53300</v>
      </c>
      <c r="D35" s="32">
        <f>SUM(D36:D37)</f>
        <v>53300</v>
      </c>
      <c r="E35" s="75" t="s">
        <v>143</v>
      </c>
      <c r="F35" s="74">
        <f>'22年全区公共'!N38</f>
        <v>48686</v>
      </c>
      <c r="G35" s="74">
        <f>'22年全区公共'!X38</f>
        <v>59024</v>
      </c>
      <c r="H35" s="66">
        <f t="shared" si="3"/>
        <v>10338</v>
      </c>
      <c r="J35" s="83"/>
    </row>
    <row r="36" spans="1:10" ht="18.75" customHeight="1">
      <c r="A36" s="40" t="s">
        <v>84</v>
      </c>
      <c r="B36" s="32"/>
      <c r="C36" s="32">
        <f>'22年全区公共'!F38</f>
        <v>32000</v>
      </c>
      <c r="D36" s="32">
        <f>C36-B36</f>
        <v>32000</v>
      </c>
      <c r="E36" s="49" t="s">
        <v>144</v>
      </c>
      <c r="F36" s="32">
        <f>92939-25661</f>
        <v>67278</v>
      </c>
      <c r="G36" s="32">
        <v>126494.883909</v>
      </c>
      <c r="H36" s="66">
        <f t="shared" si="3"/>
        <v>59216.883909000098</v>
      </c>
      <c r="I36" s="83"/>
      <c r="J36" s="83"/>
    </row>
    <row r="37" spans="1:10" ht="18.75" customHeight="1">
      <c r="A37" s="40" t="s">
        <v>86</v>
      </c>
      <c r="B37" s="32"/>
      <c r="C37" s="32">
        <f>'22年全区公共'!F39</f>
        <v>21300</v>
      </c>
      <c r="D37" s="32">
        <f>C37-B37</f>
        <v>21300</v>
      </c>
      <c r="E37" s="125" t="s">
        <v>145</v>
      </c>
      <c r="F37" s="32"/>
      <c r="G37" s="74">
        <f>'22年全区公共'!X39</f>
        <v>21300</v>
      </c>
      <c r="H37" s="66">
        <f t="shared" si="3"/>
        <v>21300</v>
      </c>
    </row>
    <row r="38" spans="1:10" ht="18.75" customHeight="1">
      <c r="A38" s="51" t="s">
        <v>146</v>
      </c>
      <c r="B38" s="32">
        <f>'22年全区公共'!C41</f>
        <v>121806</v>
      </c>
      <c r="C38" s="32">
        <f>'22年全区公共'!F41</f>
        <v>121806</v>
      </c>
      <c r="D38" s="32">
        <f>C38-B38</f>
        <v>0</v>
      </c>
      <c r="E38" s="125" t="s">
        <v>147</v>
      </c>
      <c r="F38" s="32"/>
      <c r="G38" s="32"/>
      <c r="H38" s="66"/>
      <c r="J38" s="83"/>
    </row>
    <row r="39" spans="1:10" ht="18.75" customHeight="1">
      <c r="A39" s="51" t="s">
        <v>148</v>
      </c>
      <c r="B39" s="32">
        <v>0</v>
      </c>
      <c r="C39" s="32">
        <f>'22年全区公共'!F43</f>
        <v>37706</v>
      </c>
      <c r="D39" s="32">
        <f>C39-B39</f>
        <v>37706</v>
      </c>
      <c r="E39" s="125" t="s">
        <v>149</v>
      </c>
      <c r="F39" s="32"/>
      <c r="G39" s="32"/>
      <c r="H39" s="66"/>
    </row>
    <row r="40" spans="1:10" ht="18.75" customHeight="1">
      <c r="A40" s="51" t="s">
        <v>150</v>
      </c>
      <c r="B40" s="32">
        <f>SUM(B41:B42)</f>
        <v>237880</v>
      </c>
      <c r="C40" s="32">
        <f>SUM(C41:C42)</f>
        <v>221880</v>
      </c>
      <c r="D40" s="32">
        <f>SUM(D41:D42)</f>
        <v>-16000</v>
      </c>
      <c r="E40" s="70"/>
      <c r="F40" s="70"/>
      <c r="G40" s="70"/>
      <c r="H40" s="76"/>
    </row>
    <row r="41" spans="1:10" ht="18.75" customHeight="1">
      <c r="A41" s="39" t="s">
        <v>95</v>
      </c>
      <c r="B41" s="32">
        <f>'22年全区公共'!C45</f>
        <v>208000</v>
      </c>
      <c r="C41" s="32">
        <f>'22年全区公共'!F45</f>
        <v>192000</v>
      </c>
      <c r="D41" s="32">
        <f>C41-B41</f>
        <v>-16000</v>
      </c>
      <c r="E41" s="77"/>
      <c r="F41" s="32"/>
      <c r="G41" s="32"/>
      <c r="H41" s="66"/>
    </row>
    <row r="42" spans="1:10" ht="18.75" customHeight="1">
      <c r="A42" s="39" t="s">
        <v>96</v>
      </c>
      <c r="B42" s="32">
        <f>'22年全区公共'!C46</f>
        <v>29880</v>
      </c>
      <c r="C42" s="32">
        <f>'22年全区公共'!F46</f>
        <v>29880</v>
      </c>
      <c r="D42" s="32">
        <f>C42-B42</f>
        <v>0</v>
      </c>
      <c r="E42" s="75"/>
      <c r="F42" s="32"/>
      <c r="G42" s="32"/>
      <c r="H42" s="66"/>
    </row>
    <row r="43" spans="1:10" ht="18.75" customHeight="1">
      <c r="A43" s="78" t="s">
        <v>97</v>
      </c>
      <c r="B43" s="79">
        <f>B29+B34+B35+B38+B39+B40+B28</f>
        <v>848882</v>
      </c>
      <c r="C43" s="79">
        <f>C29+C34+C35+C38+C39+C40+C28</f>
        <v>1115813.76</v>
      </c>
      <c r="D43" s="79">
        <f>D29+D34+D35+D38+D39+D40+D28</f>
        <v>266931.76</v>
      </c>
      <c r="E43" s="80" t="s">
        <v>98</v>
      </c>
      <c r="F43" s="81">
        <f>F32+F33+F36+F37+F38+F39</f>
        <v>848882</v>
      </c>
      <c r="G43" s="81">
        <f>G32+G33+G36+G37+G38+G39</f>
        <v>1115814.3999999999</v>
      </c>
      <c r="H43" s="82">
        <f>SUM(H32:H33,H36:H39)</f>
        <v>266932.40000000002</v>
      </c>
    </row>
    <row r="44" spans="1:10" ht="18.75" customHeight="1"/>
    <row r="45" spans="1:10" ht="18.75" customHeight="1">
      <c r="G45" s="83"/>
    </row>
    <row r="46" spans="1:10" ht="18.75" customHeight="1">
      <c r="I46" s="83"/>
    </row>
    <row r="47" spans="1:10" ht="18.75" customHeight="1"/>
    <row r="49" spans="5:8">
      <c r="F49" s="83"/>
      <c r="G49" s="83"/>
      <c r="H49" s="83"/>
    </row>
    <row r="50" spans="5:8">
      <c r="E50" s="83"/>
    </row>
    <row r="51" spans="5:8">
      <c r="F51" s="83"/>
    </row>
  </sheetData>
  <mergeCells count="3">
    <mergeCell ref="A2:H2"/>
    <mergeCell ref="A4:D4"/>
    <mergeCell ref="E4:H4"/>
  </mergeCells>
  <phoneticPr fontId="32" type="noConversion"/>
  <dataValidations count="1">
    <dataValidation type="whole" allowBlank="1" showInputMessage="1" showErrorMessage="1" sqref="F36:G36 F37 G37 F41:G42 F38:G39">
      <formula1>-100000000</formula1>
      <formula2>10000000000</formula2>
    </dataValidation>
  </dataValidations>
  <printOptions horizontalCentered="1"/>
  <pageMargins left="0.47152777777777799" right="0.47152777777777799" top="0.55000000000000004" bottom="0.51180555555555596" header="0.31388888888888899" footer="0.31388888888888899"/>
  <pageSetup paperSize="9" firstPageNumber="5" fitToHeight="0" orientation="landscape" useFirstPageNumber="1"/>
  <headerFooter alignWithMargins="0">
    <oddFooter>&amp;C— &amp;P —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pageSetUpPr fitToPage="1"/>
  </sheetPr>
  <dimension ref="A1:J24"/>
  <sheetViews>
    <sheetView zoomScale="90" zoomScaleNormal="90" workbookViewId="0">
      <pane xSplit="1" ySplit="5" topLeftCell="B6" activePane="bottomRight" state="frozen"/>
      <selection pane="topRight"/>
      <selection pane="bottomLeft"/>
      <selection pane="bottomRight" activeCell="P10" sqref="P10"/>
    </sheetView>
  </sheetViews>
  <sheetFormatPr defaultColWidth="9" defaultRowHeight="14.25"/>
  <cols>
    <col min="1" max="1" width="31.25" style="1" customWidth="1"/>
    <col min="2" max="4" width="12.625" style="1" customWidth="1"/>
    <col min="5" max="5" width="26.875" style="1" customWidth="1"/>
    <col min="6" max="8" width="12.625" style="1" customWidth="1"/>
    <col min="9" max="9" width="9" style="1"/>
    <col min="10" max="10" width="9" style="1" hidden="1" customWidth="1"/>
    <col min="11" max="16384" width="9" style="1"/>
  </cols>
  <sheetData>
    <row r="1" spans="1:10" ht="16.5">
      <c r="A1" s="9"/>
      <c r="B1" s="22"/>
      <c r="C1" s="22"/>
      <c r="D1" s="23"/>
      <c r="E1" s="23"/>
      <c r="F1" s="23"/>
      <c r="G1" s="23"/>
      <c r="H1" s="23"/>
    </row>
    <row r="2" spans="1:10" ht="30.95" customHeight="1">
      <c r="A2" s="169" t="s">
        <v>151</v>
      </c>
      <c r="B2" s="170"/>
      <c r="C2" s="170"/>
      <c r="D2" s="170"/>
      <c r="E2" s="170"/>
      <c r="F2" s="170"/>
      <c r="G2" s="170"/>
      <c r="H2" s="170"/>
    </row>
    <row r="3" spans="1:10" s="21" customFormat="1" ht="18.75" customHeight="1">
      <c r="A3" s="24" t="s">
        <v>3</v>
      </c>
      <c r="B3" s="25"/>
      <c r="C3" s="25"/>
      <c r="D3" s="24"/>
      <c r="E3" s="24"/>
      <c r="F3" s="24"/>
      <c r="G3" s="24"/>
      <c r="H3" s="26" t="s">
        <v>4</v>
      </c>
    </row>
    <row r="4" spans="1:10" ht="20.100000000000001" customHeight="1">
      <c r="A4" s="171" t="s">
        <v>5</v>
      </c>
      <c r="B4" s="172"/>
      <c r="C4" s="172"/>
      <c r="D4" s="172"/>
      <c r="E4" s="173" t="s">
        <v>6</v>
      </c>
      <c r="F4" s="172"/>
      <c r="G4" s="172"/>
      <c r="H4" s="174"/>
    </row>
    <row r="5" spans="1:10" ht="39.950000000000003" customHeight="1">
      <c r="A5" s="27" t="s">
        <v>7</v>
      </c>
      <c r="B5" s="127" t="s">
        <v>9</v>
      </c>
      <c r="C5" s="127" t="s">
        <v>101</v>
      </c>
      <c r="D5" s="28" t="s">
        <v>12</v>
      </c>
      <c r="E5" s="29" t="s">
        <v>7</v>
      </c>
      <c r="F5" s="127" t="s">
        <v>9</v>
      </c>
      <c r="G5" s="127" t="s">
        <v>101</v>
      </c>
      <c r="H5" s="30" t="s">
        <v>12</v>
      </c>
    </row>
    <row r="6" spans="1:10" ht="18.75" customHeight="1">
      <c r="A6" s="31" t="s">
        <v>102</v>
      </c>
      <c r="B6" s="32"/>
      <c r="C6" s="32"/>
      <c r="D6" s="33"/>
      <c r="E6" s="34" t="s">
        <v>35</v>
      </c>
      <c r="F6" s="35">
        <f>'22年全区基金'!K7+'22年全区基金'!L7</f>
        <v>0</v>
      </c>
      <c r="G6" s="33">
        <f>'22年全区基金'!P7</f>
        <v>0</v>
      </c>
      <c r="H6" s="36">
        <f>G6-F6</f>
        <v>0</v>
      </c>
    </row>
    <row r="7" spans="1:10" ht="18.75" customHeight="1">
      <c r="A7" s="37" t="s">
        <v>103</v>
      </c>
      <c r="B7" s="32">
        <f>'22年全区基金'!C8</f>
        <v>8198</v>
      </c>
      <c r="C7" s="32">
        <f>'22年全区基金'!F8</f>
        <v>8198</v>
      </c>
      <c r="D7" s="33">
        <f t="shared" ref="D7:D21" si="0">C7-B7</f>
        <v>0</v>
      </c>
      <c r="E7" s="38" t="s">
        <v>37</v>
      </c>
      <c r="F7" s="35">
        <f>'22年全区基金'!K8+'22年全区基金'!L8</f>
        <v>219</v>
      </c>
      <c r="G7" s="33">
        <f>'22年全区基金'!P8</f>
        <v>17.920000000000002</v>
      </c>
      <c r="H7" s="36">
        <f t="shared" ref="H7:H19" si="1">G7-F7</f>
        <v>-201.08</v>
      </c>
    </row>
    <row r="8" spans="1:10" ht="18.75" customHeight="1">
      <c r="A8" s="37" t="s">
        <v>104</v>
      </c>
      <c r="B8" s="32">
        <f>'22年全区基金'!C9</f>
        <v>1348</v>
      </c>
      <c r="C8" s="32">
        <f>'22年全区基金'!F9</f>
        <v>1348</v>
      </c>
      <c r="D8" s="33">
        <f t="shared" si="0"/>
        <v>0</v>
      </c>
      <c r="E8" s="38" t="s">
        <v>43</v>
      </c>
      <c r="F8" s="35">
        <f>'22年全区基金'!K9+'22年全区基金'!L9</f>
        <v>31636</v>
      </c>
      <c r="G8" s="33">
        <f>'22年全区基金'!P9</f>
        <v>20253.996002</v>
      </c>
      <c r="H8" s="36">
        <f t="shared" si="1"/>
        <v>-11382.003998</v>
      </c>
      <c r="J8" s="1">
        <v>1500</v>
      </c>
    </row>
    <row r="9" spans="1:10" ht="18.75" customHeight="1">
      <c r="A9" s="31" t="s">
        <v>105</v>
      </c>
      <c r="B9" s="32">
        <f>'22年全区基金'!C10</f>
        <v>228454</v>
      </c>
      <c r="C9" s="32">
        <f>'22年全区基金'!F10</f>
        <v>227082.32</v>
      </c>
      <c r="D9" s="33">
        <f t="shared" si="0"/>
        <v>-1371.6799999999901</v>
      </c>
      <c r="E9" s="34" t="s">
        <v>45</v>
      </c>
      <c r="F9" s="35">
        <f>'22年全区基金'!K10+'22年全区基金'!L10</f>
        <v>355</v>
      </c>
      <c r="G9" s="33">
        <f>'22年全区基金'!P10</f>
        <v>85</v>
      </c>
      <c r="H9" s="36">
        <f t="shared" si="1"/>
        <v>-270</v>
      </c>
    </row>
    <row r="10" spans="1:10" ht="18.75" customHeight="1">
      <c r="A10" s="124" t="s">
        <v>106</v>
      </c>
      <c r="B10" s="32">
        <f>'22年全区基金'!C11</f>
        <v>28000</v>
      </c>
      <c r="C10" s="32">
        <f>'22年全区基金'!F11</f>
        <v>10000</v>
      </c>
      <c r="D10" s="33">
        <f t="shared" si="0"/>
        <v>-18000</v>
      </c>
      <c r="E10" s="34" t="s">
        <v>51</v>
      </c>
      <c r="F10" s="35">
        <f>'22年全区基金'!K11+'22年全区基金'!L11</f>
        <v>1974</v>
      </c>
      <c r="G10" s="33">
        <f>'22年全区基金'!P11</f>
        <v>180</v>
      </c>
      <c r="H10" s="36">
        <f t="shared" si="1"/>
        <v>-1794</v>
      </c>
    </row>
    <row r="11" spans="1:10" ht="18.75" customHeight="1">
      <c r="A11" s="124" t="s">
        <v>107</v>
      </c>
      <c r="B11" s="32">
        <f>'22年全区基金'!C12</f>
        <v>300</v>
      </c>
      <c r="C11" s="32">
        <f>'22年全区基金'!F12</f>
        <v>300</v>
      </c>
      <c r="D11" s="33">
        <f t="shared" si="0"/>
        <v>0</v>
      </c>
      <c r="E11" s="34" t="s">
        <v>66</v>
      </c>
      <c r="F11" s="35">
        <f>'22年全区基金'!K12+'22年全区基金'!L12</f>
        <v>30744</v>
      </c>
      <c r="G11" s="33">
        <f>'22年全区基金'!P12</f>
        <v>232654.50889200001</v>
      </c>
      <c r="H11" s="36">
        <f t="shared" si="1"/>
        <v>201910.50889200001</v>
      </c>
    </row>
    <row r="12" spans="1:10" ht="18.75" customHeight="1">
      <c r="A12" s="40"/>
      <c r="B12" s="32"/>
      <c r="C12" s="32"/>
      <c r="D12" s="32"/>
      <c r="E12" s="38" t="s">
        <v>70</v>
      </c>
      <c r="F12" s="35">
        <f>'22年全区基金'!K13+'22年全区基金'!L13</f>
        <v>25600</v>
      </c>
      <c r="G12" s="33">
        <f>'22年全区基金'!P13</f>
        <v>28001</v>
      </c>
      <c r="H12" s="36">
        <f t="shared" si="1"/>
        <v>2401</v>
      </c>
    </row>
    <row r="13" spans="1:10" ht="18.75" customHeight="1">
      <c r="A13" s="41" t="s">
        <v>109</v>
      </c>
      <c r="B13" s="42">
        <f>SUM(B6:B12)</f>
        <v>266300</v>
      </c>
      <c r="C13" s="42">
        <f>SUM(C6:C12)</f>
        <v>246928.32</v>
      </c>
      <c r="D13" s="43">
        <f>C13-B13</f>
        <v>-19371.68</v>
      </c>
      <c r="E13" s="44" t="s">
        <v>72</v>
      </c>
      <c r="F13" s="33">
        <f>'22年全区基金'!O14</f>
        <v>0</v>
      </c>
      <c r="G13" s="33">
        <f>'22年全区基金'!P14</f>
        <v>0</v>
      </c>
      <c r="H13" s="36">
        <f t="shared" si="1"/>
        <v>0</v>
      </c>
      <c r="J13" s="56"/>
    </row>
    <row r="14" spans="1:10" ht="18.75" customHeight="1">
      <c r="A14" s="45" t="s">
        <v>73</v>
      </c>
      <c r="B14" s="32">
        <f>SUM(B15:B17)</f>
        <v>5624</v>
      </c>
      <c r="C14" s="32">
        <f>SUM(C15:C17)</f>
        <v>8087</v>
      </c>
      <c r="D14" s="33">
        <f t="shared" si="0"/>
        <v>2463</v>
      </c>
      <c r="E14" s="38" t="s">
        <v>108</v>
      </c>
      <c r="F14" s="33">
        <f>'22年全区基金'!O15</f>
        <v>0</v>
      </c>
      <c r="G14" s="33">
        <f>'22年全区基金'!P15</f>
        <v>0</v>
      </c>
      <c r="H14" s="36">
        <f t="shared" si="1"/>
        <v>0</v>
      </c>
      <c r="J14" s="56"/>
    </row>
    <row r="15" spans="1:10" ht="18.75" customHeight="1">
      <c r="A15" s="45" t="s">
        <v>110</v>
      </c>
      <c r="B15" s="32">
        <f>'22年全区基金'!C19</f>
        <v>5624</v>
      </c>
      <c r="C15" s="32">
        <f>'22年全区基金'!F19</f>
        <v>8087</v>
      </c>
      <c r="D15" s="33">
        <f t="shared" si="0"/>
        <v>2463</v>
      </c>
      <c r="E15" s="46" t="s">
        <v>79</v>
      </c>
      <c r="F15" s="47">
        <f>SUM(F6:F14)</f>
        <v>90528</v>
      </c>
      <c r="G15" s="47">
        <f>SUM(G6:G14)</f>
        <v>281192.424894</v>
      </c>
      <c r="H15" s="48">
        <f t="shared" si="1"/>
        <v>190664.424894</v>
      </c>
    </row>
    <row r="16" spans="1:10" ht="18.75" customHeight="1">
      <c r="A16" s="45" t="s">
        <v>111</v>
      </c>
      <c r="B16" s="32"/>
      <c r="C16" s="32"/>
      <c r="D16" s="32"/>
      <c r="E16" s="49" t="s">
        <v>81</v>
      </c>
      <c r="F16" s="32">
        <f>'22年全区基金'!K20</f>
        <v>6945</v>
      </c>
      <c r="G16" s="32">
        <f>'22年全区基金'!P20</f>
        <v>11490</v>
      </c>
      <c r="H16" s="36">
        <f t="shared" si="1"/>
        <v>4545</v>
      </c>
    </row>
    <row r="17" spans="1:8" ht="18.75" customHeight="1">
      <c r="A17" s="45" t="s">
        <v>112</v>
      </c>
      <c r="B17" s="32"/>
      <c r="C17" s="32"/>
      <c r="D17" s="32"/>
      <c r="E17" s="50" t="s">
        <v>144</v>
      </c>
      <c r="F17" s="32">
        <v>16</v>
      </c>
      <c r="G17" s="32">
        <v>4721.0951060000798</v>
      </c>
      <c r="H17" s="36">
        <f t="shared" si="1"/>
        <v>4705.0951060000798</v>
      </c>
    </row>
    <row r="18" spans="1:8" ht="18.75" customHeight="1">
      <c r="A18" s="45" t="s">
        <v>140</v>
      </c>
      <c r="B18" s="32"/>
      <c r="C18" s="32">
        <f>1372*0.6</f>
        <v>823.2</v>
      </c>
      <c r="D18" s="32">
        <f t="shared" si="0"/>
        <v>823.2</v>
      </c>
      <c r="E18" s="125" t="s">
        <v>145</v>
      </c>
      <c r="F18" s="32">
        <f>'22年全区基金'!K21</f>
        <v>0</v>
      </c>
      <c r="G18" s="32">
        <f>'22年全区基金'!P21</f>
        <v>97600</v>
      </c>
      <c r="H18" s="36">
        <f t="shared" si="1"/>
        <v>97600</v>
      </c>
    </row>
    <row r="19" spans="1:8" ht="18.75" customHeight="1">
      <c r="A19" s="126" t="s">
        <v>142</v>
      </c>
      <c r="B19" s="32">
        <v>0</v>
      </c>
      <c r="C19" s="32">
        <f>'22年全区基金'!F22</f>
        <v>297600</v>
      </c>
      <c r="D19" s="33">
        <f t="shared" si="0"/>
        <v>297600</v>
      </c>
      <c r="E19" s="125" t="s">
        <v>152</v>
      </c>
      <c r="F19" s="32">
        <f>'22年全区基金'!K22</f>
        <v>208000</v>
      </c>
      <c r="G19" s="32">
        <f>'22年全区基金'!P22</f>
        <v>192000</v>
      </c>
      <c r="H19" s="36">
        <f t="shared" si="1"/>
        <v>-16000</v>
      </c>
    </row>
    <row r="20" spans="1:8" ht="18.75" customHeight="1">
      <c r="A20" s="136" t="s">
        <v>146</v>
      </c>
      <c r="B20" s="32">
        <f>'22年全区基金'!C24</f>
        <v>33565</v>
      </c>
      <c r="C20" s="32">
        <f>'22年全区基金'!F24</f>
        <v>33565</v>
      </c>
      <c r="D20" s="33">
        <f t="shared" si="0"/>
        <v>0</v>
      </c>
      <c r="E20" s="125" t="s">
        <v>149</v>
      </c>
      <c r="F20" s="32"/>
      <c r="G20" s="32"/>
      <c r="H20" s="36"/>
    </row>
    <row r="21" spans="1:8" ht="18.75" customHeight="1">
      <c r="A21" s="52" t="s">
        <v>97</v>
      </c>
      <c r="B21" s="53">
        <f>B13+B14+B20+B19+B18</f>
        <v>305489</v>
      </c>
      <c r="C21" s="53">
        <f>C13+C14+C20+C19+C18</f>
        <v>587003.52</v>
      </c>
      <c r="D21" s="53">
        <f t="shared" si="0"/>
        <v>281514.52</v>
      </c>
      <c r="E21" s="54" t="s">
        <v>98</v>
      </c>
      <c r="F21" s="53">
        <f>F15+F16+F17+F19+F18+F20</f>
        <v>305489</v>
      </c>
      <c r="G21" s="53">
        <f>G15+G16+G17+G19+G20+G18</f>
        <v>587003.52</v>
      </c>
      <c r="H21" s="55">
        <f>G21-F21</f>
        <v>281514.52</v>
      </c>
    </row>
    <row r="23" spans="1:8">
      <c r="G23" s="56"/>
    </row>
    <row r="24" spans="1:8">
      <c r="F24" s="56"/>
      <c r="G24" s="56"/>
      <c r="H24" s="56"/>
    </row>
  </sheetData>
  <mergeCells count="3">
    <mergeCell ref="A2:H2"/>
    <mergeCell ref="A4:D4"/>
    <mergeCell ref="E4:H4"/>
  </mergeCells>
  <phoneticPr fontId="32" type="noConversion"/>
  <dataValidations count="1">
    <dataValidation type="whole" allowBlank="1" showInputMessage="1" showErrorMessage="1" sqref="F15 G15 C20 F20 F17:F18">
      <formula1>-100000000</formula1>
      <formula2>10000000000</formula2>
    </dataValidation>
  </dataValidations>
  <printOptions horizontalCentered="1"/>
  <pageMargins left="0.47152777777777799" right="0.47152777777777799" top="0.55000000000000004" bottom="0.51180555555555596" header="0.31388888888888899" footer="0.31388888888888899"/>
  <pageSetup paperSize="9" scale="96" firstPageNumber="7" fitToHeight="0" orientation="landscape" useFirstPageNumber="1"/>
  <headerFooter alignWithMargins="0">
    <oddFooter>&amp;C— &amp;P —</oddFooter>
  </headerFooter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9" tint="0.79995117038483843"/>
  </sheetPr>
  <dimension ref="A1:IQ118"/>
  <sheetViews>
    <sheetView view="pageBreakPreview" zoomScaleNormal="100" zoomScaleSheetLayoutView="100" workbookViewId="0">
      <selection activeCell="U26" sqref="U26"/>
    </sheetView>
  </sheetViews>
  <sheetFormatPr defaultColWidth="9" defaultRowHeight="14.25"/>
  <cols>
    <col min="1" max="1" width="41.875" style="4" customWidth="1"/>
    <col min="2" max="3" width="13.75" style="5" customWidth="1"/>
    <col min="4" max="5" width="11.125" style="6" hidden="1" customWidth="1"/>
    <col min="6" max="6" width="13.75" style="7" customWidth="1"/>
    <col min="7" max="7" width="23.625" style="2" customWidth="1"/>
    <col min="8" max="251" width="9" style="2"/>
    <col min="252" max="16384" width="9" style="8"/>
  </cols>
  <sheetData>
    <row r="1" spans="1:251" customFormat="1" ht="16.5">
      <c r="A1" s="9" t="s">
        <v>153</v>
      </c>
      <c r="B1" s="10"/>
      <c r="C1" s="10"/>
      <c r="D1" s="11"/>
      <c r="E1" s="11"/>
      <c r="F1" s="11"/>
      <c r="G1" s="11"/>
      <c r="H1" s="11"/>
    </row>
    <row r="2" spans="1:251" s="2" customFormat="1" ht="27.95" customHeight="1">
      <c r="A2" s="175" t="s">
        <v>154</v>
      </c>
      <c r="B2" s="175"/>
      <c r="C2" s="175"/>
      <c r="D2" s="176"/>
      <c r="E2" s="176"/>
      <c r="F2" s="176"/>
    </row>
    <row r="3" spans="1:251" ht="18" customHeight="1">
      <c r="A3" s="12" t="s">
        <v>155</v>
      </c>
      <c r="B3" s="12" t="s">
        <v>156</v>
      </c>
      <c r="C3" s="12" t="s">
        <v>157</v>
      </c>
      <c r="D3" s="13" t="s">
        <v>158</v>
      </c>
      <c r="E3" s="13" t="s">
        <v>159</v>
      </c>
      <c r="F3" s="13" t="s">
        <v>160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</row>
    <row r="4" spans="1:251" s="3" customFormat="1" ht="18" customHeight="1">
      <c r="A4" s="12" t="s">
        <v>161</v>
      </c>
      <c r="B4" s="14">
        <f>B5+B8+B48+B62+B83+B94+B109+B116</f>
        <v>3569.5430999999999</v>
      </c>
      <c r="C4" s="14">
        <f>C5+C8+C48+C62+C83+C94+C109+C116</f>
        <v>791.2</v>
      </c>
      <c r="D4" s="14">
        <v>92807.817026999997</v>
      </c>
      <c r="E4" s="14">
        <v>56441.388493999999</v>
      </c>
      <c r="F4" s="14">
        <v>2778.3431</v>
      </c>
    </row>
    <row r="5" spans="1:251" s="3" customFormat="1" ht="18" customHeight="1">
      <c r="A5" s="15" t="s">
        <v>162</v>
      </c>
      <c r="B5" s="14">
        <f>SUM(B6:B7)</f>
        <v>131</v>
      </c>
      <c r="C5" s="14">
        <f>SUM(C6:C7)</f>
        <v>6</v>
      </c>
      <c r="D5" s="14">
        <v>3611.5</v>
      </c>
      <c r="E5" s="14">
        <v>2324.0500000000002</v>
      </c>
      <c r="F5" s="14">
        <v>125</v>
      </c>
    </row>
    <row r="6" spans="1:251" s="2" customFormat="1" ht="18" customHeight="1">
      <c r="A6" s="16" t="s">
        <v>163</v>
      </c>
      <c r="B6" s="17">
        <f>C6+F6</f>
        <v>51</v>
      </c>
      <c r="C6" s="17">
        <v>6</v>
      </c>
      <c r="D6" s="17">
        <v>1949.2</v>
      </c>
      <c r="E6" s="17">
        <v>1367.35</v>
      </c>
      <c r="F6" s="17">
        <v>45</v>
      </c>
    </row>
    <row r="7" spans="1:251" s="2" customFormat="1" ht="18" customHeight="1">
      <c r="A7" s="16" t="s">
        <v>164</v>
      </c>
      <c r="B7" s="17">
        <f>C7+F7</f>
        <v>80</v>
      </c>
      <c r="C7" s="17"/>
      <c r="D7" s="17">
        <v>162.30000000000001</v>
      </c>
      <c r="E7" s="17">
        <v>162.30000000000001</v>
      </c>
      <c r="F7" s="17">
        <v>80</v>
      </c>
    </row>
    <row r="8" spans="1:251" s="3" customFormat="1" ht="18" customHeight="1">
      <c r="A8" s="15" t="s">
        <v>165</v>
      </c>
      <c r="B8" s="14">
        <f>SUM(B9:B47)</f>
        <v>694.9</v>
      </c>
      <c r="C8" s="14">
        <f>SUM(C9:C47)</f>
        <v>131.5</v>
      </c>
      <c r="D8" s="14">
        <v>22108.903296</v>
      </c>
      <c r="E8" s="14">
        <v>14478.553803000001</v>
      </c>
      <c r="F8" s="14">
        <v>563.4</v>
      </c>
    </row>
    <row r="9" spans="1:251" s="2" customFormat="1" ht="18" customHeight="1">
      <c r="A9" s="16" t="s">
        <v>166</v>
      </c>
      <c r="B9" s="17">
        <f>C9+F9</f>
        <v>6.3</v>
      </c>
      <c r="C9" s="17"/>
      <c r="D9" s="17">
        <v>131.77530100000001</v>
      </c>
      <c r="E9" s="17">
        <v>67.054108999999997</v>
      </c>
      <c r="F9" s="17">
        <v>6.3</v>
      </c>
    </row>
    <row r="10" spans="1:251" s="2" customFormat="1" ht="18" customHeight="1">
      <c r="A10" s="16" t="s">
        <v>167</v>
      </c>
      <c r="B10" s="17">
        <f t="shared" ref="B10:B78" si="0">C10+F10</f>
        <v>37.4</v>
      </c>
      <c r="C10" s="17">
        <v>23</v>
      </c>
      <c r="D10" s="17">
        <v>316.29259999999999</v>
      </c>
      <c r="E10" s="17">
        <v>214.29259999999999</v>
      </c>
      <c r="F10" s="17">
        <v>14.4</v>
      </c>
    </row>
    <row r="11" spans="1:251" s="2" customFormat="1" ht="18" customHeight="1">
      <c r="A11" s="16" t="s">
        <v>168</v>
      </c>
      <c r="B11" s="17">
        <f t="shared" si="0"/>
        <v>7</v>
      </c>
      <c r="C11" s="17"/>
      <c r="D11" s="17">
        <v>409.37450000000001</v>
      </c>
      <c r="E11" s="17">
        <v>328.595685</v>
      </c>
      <c r="F11" s="17">
        <v>7</v>
      </c>
    </row>
    <row r="12" spans="1:251" s="2" customFormat="1" ht="18" customHeight="1">
      <c r="A12" s="18" t="s">
        <v>169</v>
      </c>
      <c r="B12" s="17">
        <f t="shared" si="0"/>
        <v>27</v>
      </c>
      <c r="C12" s="17">
        <v>21</v>
      </c>
      <c r="D12" s="17">
        <v>539.87140699999998</v>
      </c>
      <c r="E12" s="17">
        <v>313.87140699999998</v>
      </c>
      <c r="F12" s="17">
        <v>6</v>
      </c>
    </row>
    <row r="13" spans="1:251" s="2" customFormat="1" ht="18" customHeight="1">
      <c r="A13" s="16" t="s">
        <v>170</v>
      </c>
      <c r="B13" s="17">
        <f t="shared" si="0"/>
        <v>16.399999999999999</v>
      </c>
      <c r="C13" s="17">
        <v>2.4</v>
      </c>
      <c r="D13" s="17">
        <v>405.29450000000003</v>
      </c>
      <c r="E13" s="17">
        <v>308.52449999999999</v>
      </c>
      <c r="F13" s="17">
        <v>14</v>
      </c>
    </row>
    <row r="14" spans="1:251" s="2" customFormat="1" ht="18" customHeight="1">
      <c r="A14" s="16" t="s">
        <v>171</v>
      </c>
      <c r="B14" s="17">
        <f t="shared" si="0"/>
        <v>76.8</v>
      </c>
      <c r="C14" s="17">
        <v>60</v>
      </c>
      <c r="D14" s="17">
        <v>946.09130000000005</v>
      </c>
      <c r="E14" s="17">
        <v>766.68499099999997</v>
      </c>
      <c r="F14" s="17">
        <v>16.8</v>
      </c>
    </row>
    <row r="15" spans="1:251" s="2" customFormat="1" ht="18" customHeight="1">
      <c r="A15" s="16" t="s">
        <v>172</v>
      </c>
      <c r="B15" s="17">
        <f t="shared" si="0"/>
        <v>17.600000000000001</v>
      </c>
      <c r="C15" s="17">
        <v>1.5</v>
      </c>
      <c r="D15" s="17">
        <v>410.08870000000002</v>
      </c>
      <c r="E15" s="17">
        <v>345.05605100000002</v>
      </c>
      <c r="F15" s="17">
        <v>16.100000000000001</v>
      </c>
    </row>
    <row r="16" spans="1:251" s="2" customFormat="1" ht="18" customHeight="1">
      <c r="A16" s="16" t="s">
        <v>173</v>
      </c>
      <c r="B16" s="17">
        <f t="shared" si="0"/>
        <v>16.7</v>
      </c>
      <c r="C16" s="17">
        <v>9.6</v>
      </c>
      <c r="D16" s="17">
        <v>143.1121</v>
      </c>
      <c r="E16" s="17">
        <v>98.103999999999999</v>
      </c>
      <c r="F16" s="17">
        <v>7.1</v>
      </c>
    </row>
    <row r="17" spans="1:6" s="2" customFormat="1" ht="18" customHeight="1">
      <c r="A17" s="16" t="s">
        <v>174</v>
      </c>
      <c r="B17" s="17">
        <f t="shared" si="0"/>
        <v>11.6</v>
      </c>
      <c r="C17" s="17"/>
      <c r="D17" s="17">
        <v>2067.6589039999999</v>
      </c>
      <c r="E17" s="17">
        <v>963.40641600000004</v>
      </c>
      <c r="F17" s="17">
        <v>11.6</v>
      </c>
    </row>
    <row r="18" spans="1:6" s="2" customFormat="1" ht="18" customHeight="1">
      <c r="A18" s="16" t="s">
        <v>175</v>
      </c>
      <c r="B18" s="17">
        <f t="shared" si="0"/>
        <v>2.9</v>
      </c>
      <c r="C18" s="17">
        <v>1.4</v>
      </c>
      <c r="D18" s="17">
        <v>18.872900000000001</v>
      </c>
      <c r="E18" s="17">
        <v>11.731400000000001</v>
      </c>
      <c r="F18" s="17">
        <v>1.5</v>
      </c>
    </row>
    <row r="19" spans="1:6" s="2" customFormat="1" ht="18" customHeight="1">
      <c r="A19" s="16" t="s">
        <v>176</v>
      </c>
      <c r="B19" s="17">
        <f t="shared" si="0"/>
        <v>4.0999999999999996</v>
      </c>
      <c r="C19" s="17"/>
      <c r="D19" s="17">
        <v>39.165900000000001</v>
      </c>
      <c r="E19" s="17">
        <v>28.518272</v>
      </c>
      <c r="F19" s="17">
        <v>4.0999999999999996</v>
      </c>
    </row>
    <row r="20" spans="1:6" s="2" customFormat="1" ht="18" customHeight="1">
      <c r="A20" s="16" t="s">
        <v>177</v>
      </c>
      <c r="B20" s="17">
        <f t="shared" si="0"/>
        <v>0.1</v>
      </c>
      <c r="C20" s="17"/>
      <c r="D20" s="17">
        <v>6.1802999999999999</v>
      </c>
      <c r="E20" s="17">
        <v>1.9202999999999999</v>
      </c>
      <c r="F20" s="17">
        <v>0.1</v>
      </c>
    </row>
    <row r="21" spans="1:6" s="2" customFormat="1" ht="18" customHeight="1">
      <c r="A21" s="16" t="s">
        <v>178</v>
      </c>
      <c r="B21" s="17">
        <f t="shared" si="0"/>
        <v>2</v>
      </c>
      <c r="C21" s="17"/>
      <c r="D21" s="17">
        <v>92.009500000000003</v>
      </c>
      <c r="E21" s="17">
        <v>48.030284999999999</v>
      </c>
      <c r="F21" s="17">
        <v>2</v>
      </c>
    </row>
    <row r="22" spans="1:6" s="2" customFormat="1" ht="18" customHeight="1">
      <c r="A22" s="16" t="s">
        <v>179</v>
      </c>
      <c r="B22" s="17">
        <f t="shared" si="0"/>
        <v>2</v>
      </c>
      <c r="C22" s="17"/>
      <c r="D22" s="17">
        <v>82.251400000000004</v>
      </c>
      <c r="E22" s="17">
        <v>52.723525000000002</v>
      </c>
      <c r="F22" s="17">
        <v>2</v>
      </c>
    </row>
    <row r="23" spans="1:6" s="2" customFormat="1" ht="18" customHeight="1">
      <c r="A23" s="16" t="s">
        <v>180</v>
      </c>
      <c r="B23" s="17">
        <f t="shared" si="0"/>
        <v>0.3</v>
      </c>
      <c r="C23" s="17"/>
      <c r="D23" s="17">
        <v>3.048</v>
      </c>
      <c r="E23" s="17">
        <v>2.4110399999999998</v>
      </c>
      <c r="F23" s="17">
        <v>0.3</v>
      </c>
    </row>
    <row r="24" spans="1:6" s="2" customFormat="1" ht="18" customHeight="1">
      <c r="A24" s="16" t="s">
        <v>181</v>
      </c>
      <c r="B24" s="17">
        <f t="shared" si="0"/>
        <v>61.4</v>
      </c>
      <c r="C24" s="17"/>
      <c r="D24" s="17">
        <v>6805.1634999999997</v>
      </c>
      <c r="E24" s="17">
        <v>4096.6100459999998</v>
      </c>
      <c r="F24" s="17">
        <v>61.4</v>
      </c>
    </row>
    <row r="25" spans="1:6" s="2" customFormat="1" ht="18" customHeight="1">
      <c r="A25" s="16" t="s">
        <v>182</v>
      </c>
      <c r="B25" s="17">
        <f t="shared" si="0"/>
        <v>17.100000000000001</v>
      </c>
      <c r="C25" s="17"/>
      <c r="D25" s="17">
        <v>297.95170000000002</v>
      </c>
      <c r="E25" s="17">
        <v>179.98955900000001</v>
      </c>
      <c r="F25" s="17">
        <v>17.100000000000001</v>
      </c>
    </row>
    <row r="26" spans="1:6" s="2" customFormat="1" ht="18" customHeight="1">
      <c r="A26" s="16" t="s">
        <v>183</v>
      </c>
      <c r="B26" s="17">
        <f t="shared" si="0"/>
        <v>0.5</v>
      </c>
      <c r="C26" s="17"/>
      <c r="D26" s="17">
        <v>3</v>
      </c>
      <c r="E26" s="17">
        <v>3</v>
      </c>
      <c r="F26" s="17">
        <v>0.5</v>
      </c>
    </row>
    <row r="27" spans="1:6" s="2" customFormat="1" ht="18" customHeight="1">
      <c r="A27" s="16" t="s">
        <v>184</v>
      </c>
      <c r="B27" s="17">
        <f t="shared" si="0"/>
        <v>7.1</v>
      </c>
      <c r="C27" s="17"/>
      <c r="D27" s="17">
        <v>212.40450000000001</v>
      </c>
      <c r="E27" s="17">
        <v>118.731398</v>
      </c>
      <c r="F27" s="17">
        <v>7.1</v>
      </c>
    </row>
    <row r="28" spans="1:6" s="2" customFormat="1" ht="18" customHeight="1">
      <c r="A28" s="16" t="s">
        <v>185</v>
      </c>
      <c r="B28" s="17">
        <f t="shared" si="0"/>
        <v>1</v>
      </c>
      <c r="C28" s="17"/>
      <c r="D28" s="17">
        <v>69.5</v>
      </c>
      <c r="E28" s="17">
        <v>58.001638</v>
      </c>
      <c r="F28" s="17">
        <v>1</v>
      </c>
    </row>
    <row r="29" spans="1:6" s="2" customFormat="1" ht="18" customHeight="1">
      <c r="A29" s="16" t="s">
        <v>186</v>
      </c>
      <c r="B29" s="17">
        <f t="shared" si="0"/>
        <v>43.4</v>
      </c>
      <c r="C29" s="17"/>
      <c r="D29" s="17">
        <v>545.39</v>
      </c>
      <c r="E29" s="17">
        <v>301.71611999999999</v>
      </c>
      <c r="F29" s="17">
        <v>43.4</v>
      </c>
    </row>
    <row r="30" spans="1:6" s="2" customFormat="1" ht="18" customHeight="1">
      <c r="A30" s="16" t="s">
        <v>187</v>
      </c>
      <c r="B30" s="17">
        <f t="shared" si="0"/>
        <v>7.5</v>
      </c>
      <c r="C30" s="17"/>
      <c r="D30" s="17">
        <v>50</v>
      </c>
      <c r="E30" s="17">
        <v>50</v>
      </c>
      <c r="F30" s="17">
        <v>7.5</v>
      </c>
    </row>
    <row r="31" spans="1:6" s="2" customFormat="1" ht="18" customHeight="1">
      <c r="A31" s="19" t="s">
        <v>188</v>
      </c>
      <c r="B31" s="17">
        <f t="shared" si="0"/>
        <v>1.5</v>
      </c>
      <c r="C31" s="17">
        <v>1.5</v>
      </c>
      <c r="D31" s="17"/>
      <c r="E31" s="17"/>
      <c r="F31" s="17"/>
    </row>
    <row r="32" spans="1:6" s="2" customFormat="1" ht="18" customHeight="1">
      <c r="A32" s="16" t="s">
        <v>189</v>
      </c>
      <c r="B32" s="17">
        <f t="shared" si="0"/>
        <v>37.9</v>
      </c>
      <c r="C32" s="17"/>
      <c r="D32" s="17">
        <v>262</v>
      </c>
      <c r="E32" s="17">
        <v>252</v>
      </c>
      <c r="F32" s="17">
        <v>37.9</v>
      </c>
    </row>
    <row r="33" spans="1:6" s="2" customFormat="1" ht="18" customHeight="1">
      <c r="A33" s="16" t="s">
        <v>190</v>
      </c>
      <c r="B33" s="17">
        <f t="shared" si="0"/>
        <v>10.5</v>
      </c>
      <c r="C33" s="17"/>
      <c r="D33" s="17">
        <v>678.68340000000001</v>
      </c>
      <c r="E33" s="17">
        <v>479.8997</v>
      </c>
      <c r="F33" s="17">
        <v>10.5</v>
      </c>
    </row>
    <row r="34" spans="1:6" s="2" customFormat="1" ht="18" customHeight="1">
      <c r="A34" s="16" t="s">
        <v>191</v>
      </c>
      <c r="B34" s="17">
        <f t="shared" si="0"/>
        <v>16.899999999999999</v>
      </c>
      <c r="C34" s="17"/>
      <c r="D34" s="17">
        <v>234.26264399999999</v>
      </c>
      <c r="E34" s="17">
        <v>159.26264399999999</v>
      </c>
      <c r="F34" s="17">
        <v>16.899999999999999</v>
      </c>
    </row>
    <row r="35" spans="1:6" s="2" customFormat="1" ht="18" customHeight="1">
      <c r="A35" s="16" t="s">
        <v>192</v>
      </c>
      <c r="B35" s="17">
        <f t="shared" si="0"/>
        <v>100</v>
      </c>
      <c r="C35" s="17"/>
      <c r="D35" s="17">
        <v>360.00170000000003</v>
      </c>
      <c r="E35" s="17">
        <v>283.35199999999998</v>
      </c>
      <c r="F35" s="17">
        <v>100</v>
      </c>
    </row>
    <row r="36" spans="1:6" s="2" customFormat="1" ht="18" customHeight="1">
      <c r="A36" s="16" t="s">
        <v>193</v>
      </c>
      <c r="B36" s="17">
        <f t="shared" si="0"/>
        <v>43.6</v>
      </c>
      <c r="C36" s="17"/>
      <c r="D36" s="17">
        <v>1278.1500000000001</v>
      </c>
      <c r="E36" s="17">
        <v>532.91675899999996</v>
      </c>
      <c r="F36" s="17">
        <v>43.6</v>
      </c>
    </row>
    <row r="37" spans="1:6" s="2" customFormat="1" ht="18" customHeight="1">
      <c r="A37" s="16" t="s">
        <v>194</v>
      </c>
      <c r="B37" s="17">
        <f t="shared" si="0"/>
        <v>13.2</v>
      </c>
      <c r="C37" s="17"/>
      <c r="D37" s="17">
        <v>846.13763600000004</v>
      </c>
      <c r="E37" s="17">
        <v>640.39884400000005</v>
      </c>
      <c r="F37" s="17">
        <v>13.2</v>
      </c>
    </row>
    <row r="38" spans="1:6" s="2" customFormat="1" ht="18" customHeight="1">
      <c r="A38" s="16" t="s">
        <v>195</v>
      </c>
      <c r="B38" s="17">
        <f t="shared" si="0"/>
        <v>0.2</v>
      </c>
      <c r="C38" s="17"/>
      <c r="D38" s="17">
        <v>3.2854000000000001</v>
      </c>
      <c r="E38" s="17">
        <v>1.2954000000000001</v>
      </c>
      <c r="F38" s="17">
        <v>0.2</v>
      </c>
    </row>
    <row r="39" spans="1:6" s="2" customFormat="1" ht="18" customHeight="1">
      <c r="A39" s="16" t="s">
        <v>196</v>
      </c>
      <c r="B39" s="17">
        <f t="shared" si="0"/>
        <v>17.2</v>
      </c>
      <c r="C39" s="17"/>
      <c r="D39" s="17">
        <v>289.79855700000002</v>
      </c>
      <c r="E39" s="17">
        <v>224.79855699999999</v>
      </c>
      <c r="F39" s="17">
        <v>17.2</v>
      </c>
    </row>
    <row r="40" spans="1:6" s="2" customFormat="1" ht="18" customHeight="1">
      <c r="A40" s="16" t="s">
        <v>197</v>
      </c>
      <c r="B40" s="17">
        <f t="shared" si="0"/>
        <v>12.7</v>
      </c>
      <c r="C40" s="17">
        <v>2.7</v>
      </c>
      <c r="D40" s="17">
        <v>518.07667400000003</v>
      </c>
      <c r="E40" s="17">
        <v>310.23511999999999</v>
      </c>
      <c r="F40" s="17">
        <v>10</v>
      </c>
    </row>
    <row r="41" spans="1:6" s="2" customFormat="1" ht="18" customHeight="1">
      <c r="A41" s="16" t="s">
        <v>198</v>
      </c>
      <c r="B41" s="17">
        <f t="shared" si="0"/>
        <v>5.3</v>
      </c>
      <c r="C41" s="17">
        <v>2.4</v>
      </c>
      <c r="D41" s="17">
        <v>71.099999999999994</v>
      </c>
      <c r="E41" s="17">
        <v>60.000599999999999</v>
      </c>
      <c r="F41" s="17">
        <v>2.9</v>
      </c>
    </row>
    <row r="42" spans="1:6" s="2" customFormat="1" ht="18" customHeight="1">
      <c r="A42" s="18" t="s">
        <v>199</v>
      </c>
      <c r="B42" s="17">
        <f t="shared" si="0"/>
        <v>10.5</v>
      </c>
      <c r="C42" s="17"/>
      <c r="D42" s="17">
        <v>122.8</v>
      </c>
      <c r="E42" s="17">
        <v>76.366249999999994</v>
      </c>
      <c r="F42" s="17">
        <v>10.5</v>
      </c>
    </row>
    <row r="43" spans="1:6" s="2" customFormat="1" ht="18" customHeight="1">
      <c r="A43" s="16" t="s">
        <v>200</v>
      </c>
      <c r="B43" s="17">
        <f t="shared" si="0"/>
        <v>18.100000000000001</v>
      </c>
      <c r="C43" s="17"/>
      <c r="D43" s="17">
        <v>281.32900000000001</v>
      </c>
      <c r="E43" s="17">
        <v>132.26700600000001</v>
      </c>
      <c r="F43" s="17">
        <v>18.100000000000001</v>
      </c>
    </row>
    <row r="44" spans="1:6" s="2" customFormat="1" ht="18" customHeight="1">
      <c r="A44" s="16" t="s">
        <v>201</v>
      </c>
      <c r="B44" s="17">
        <f t="shared" si="0"/>
        <v>9</v>
      </c>
      <c r="C44" s="17"/>
      <c r="D44" s="17">
        <v>142.10220000000001</v>
      </c>
      <c r="E44" s="17">
        <v>89.102199999999996</v>
      </c>
      <c r="F44" s="17">
        <v>9</v>
      </c>
    </row>
    <row r="45" spans="1:6" s="2" customFormat="1" ht="18" customHeight="1">
      <c r="A45" s="16" t="s">
        <v>202</v>
      </c>
      <c r="B45" s="17">
        <f t="shared" si="0"/>
        <v>20</v>
      </c>
      <c r="C45" s="17"/>
      <c r="D45" s="17">
        <v>919.8</v>
      </c>
      <c r="E45" s="17">
        <v>562</v>
      </c>
      <c r="F45" s="17">
        <v>20</v>
      </c>
    </row>
    <row r="46" spans="1:6" s="2" customFormat="1" ht="18" customHeight="1">
      <c r="A46" s="16" t="s">
        <v>203</v>
      </c>
      <c r="B46" s="17">
        <f t="shared" si="0"/>
        <v>9.1</v>
      </c>
      <c r="C46" s="17">
        <v>6</v>
      </c>
      <c r="D46" s="17">
        <v>41.25</v>
      </c>
      <c r="E46" s="17">
        <v>28.1966</v>
      </c>
      <c r="F46" s="17">
        <v>3.1</v>
      </c>
    </row>
    <row r="47" spans="1:6" s="2" customFormat="1" ht="18" customHeight="1">
      <c r="A47" s="16" t="s">
        <v>204</v>
      </c>
      <c r="B47" s="17">
        <f t="shared" si="0"/>
        <v>3</v>
      </c>
      <c r="C47" s="17"/>
      <c r="D47" s="17">
        <v>1861.35</v>
      </c>
      <c r="E47" s="17">
        <v>1825.5767499999999</v>
      </c>
      <c r="F47" s="17">
        <v>3</v>
      </c>
    </row>
    <row r="48" spans="1:6" s="3" customFormat="1" ht="18" customHeight="1">
      <c r="A48" s="15" t="s">
        <v>205</v>
      </c>
      <c r="B48" s="14">
        <f>SUM(B49:B61)</f>
        <v>310</v>
      </c>
      <c r="C48" s="14">
        <f>SUM(C49:C61)</f>
        <v>162</v>
      </c>
      <c r="D48" s="14">
        <v>6976.5619189999998</v>
      </c>
      <c r="E48" s="14">
        <v>4652.013097</v>
      </c>
      <c r="F48" s="14">
        <v>148</v>
      </c>
    </row>
    <row r="49" spans="1:6" s="2" customFormat="1" ht="18" customHeight="1">
      <c r="A49" s="16" t="s">
        <v>206</v>
      </c>
      <c r="B49" s="17">
        <f t="shared" si="0"/>
        <v>8</v>
      </c>
      <c r="C49" s="17">
        <v>7.5</v>
      </c>
      <c r="D49" s="17">
        <v>40.311900000000001</v>
      </c>
      <c r="E49" s="17">
        <v>20.611899999999999</v>
      </c>
      <c r="F49" s="17">
        <v>0.5</v>
      </c>
    </row>
    <row r="50" spans="1:6" s="2" customFormat="1" ht="18" customHeight="1">
      <c r="A50" s="19" t="s">
        <v>207</v>
      </c>
      <c r="B50" s="17">
        <f t="shared" si="0"/>
        <v>23.6</v>
      </c>
      <c r="C50" s="17">
        <v>23.6</v>
      </c>
      <c r="D50" s="17"/>
      <c r="E50" s="17"/>
      <c r="F50" s="17"/>
    </row>
    <row r="51" spans="1:6" s="2" customFormat="1" ht="18" customHeight="1">
      <c r="A51" s="19" t="s">
        <v>208</v>
      </c>
      <c r="B51" s="17">
        <f t="shared" si="0"/>
        <v>11.4</v>
      </c>
      <c r="C51" s="17">
        <v>11.4</v>
      </c>
      <c r="D51" s="17"/>
      <c r="E51" s="17"/>
      <c r="F51" s="17"/>
    </row>
    <row r="52" spans="1:6" s="2" customFormat="1" ht="18" customHeight="1">
      <c r="A52" s="19" t="s">
        <v>209</v>
      </c>
      <c r="B52" s="17">
        <f t="shared" si="0"/>
        <v>116.5</v>
      </c>
      <c r="C52" s="17">
        <v>116.5</v>
      </c>
      <c r="D52" s="17"/>
      <c r="E52" s="17"/>
      <c r="F52" s="17"/>
    </row>
    <row r="53" spans="1:6" s="2" customFormat="1" ht="18" customHeight="1">
      <c r="A53" s="16" t="s">
        <v>210</v>
      </c>
      <c r="B53" s="17">
        <f t="shared" si="0"/>
        <v>0.5</v>
      </c>
      <c r="C53" s="17"/>
      <c r="D53" s="17">
        <v>46.2</v>
      </c>
      <c r="E53" s="17">
        <v>36.537407000000002</v>
      </c>
      <c r="F53" s="17">
        <v>0.5</v>
      </c>
    </row>
    <row r="54" spans="1:6" s="2" customFormat="1" ht="18" customHeight="1">
      <c r="A54" s="16" t="s">
        <v>211</v>
      </c>
      <c r="B54" s="17">
        <f t="shared" si="0"/>
        <v>63</v>
      </c>
      <c r="C54" s="17"/>
      <c r="D54" s="17">
        <v>1124.4413</v>
      </c>
      <c r="E54" s="17">
        <v>485.14702</v>
      </c>
      <c r="F54" s="17">
        <v>63</v>
      </c>
    </row>
    <row r="55" spans="1:6" s="2" customFormat="1" ht="18" customHeight="1">
      <c r="A55" s="16" t="s">
        <v>212</v>
      </c>
      <c r="B55" s="17">
        <f t="shared" si="0"/>
        <v>81.5</v>
      </c>
      <c r="C55" s="17">
        <v>1.5</v>
      </c>
      <c r="D55" s="17">
        <v>833.94659999999999</v>
      </c>
      <c r="E55" s="17">
        <v>677.58579999999995</v>
      </c>
      <c r="F55" s="17">
        <v>80</v>
      </c>
    </row>
    <row r="56" spans="1:6" s="2" customFormat="1" ht="18" customHeight="1">
      <c r="A56" s="16" t="s">
        <v>213</v>
      </c>
      <c r="B56" s="17">
        <f t="shared" si="0"/>
        <v>1</v>
      </c>
      <c r="C56" s="17"/>
      <c r="D56" s="17">
        <v>43.5</v>
      </c>
      <c r="E56" s="17">
        <v>32.54</v>
      </c>
      <c r="F56" s="17">
        <v>1</v>
      </c>
    </row>
    <row r="57" spans="1:6" s="2" customFormat="1" ht="18" customHeight="1">
      <c r="A57" s="16" t="s">
        <v>214</v>
      </c>
      <c r="B57" s="17">
        <f t="shared" si="0"/>
        <v>0.5</v>
      </c>
      <c r="C57" s="17"/>
      <c r="D57" s="17">
        <v>80</v>
      </c>
      <c r="E57" s="17">
        <v>52.850389999999997</v>
      </c>
      <c r="F57" s="17">
        <v>0.5</v>
      </c>
    </row>
    <row r="58" spans="1:6" s="2" customFormat="1" ht="18" customHeight="1">
      <c r="A58" s="16" t="s">
        <v>215</v>
      </c>
      <c r="B58" s="17">
        <f t="shared" si="0"/>
        <v>0.5</v>
      </c>
      <c r="C58" s="17"/>
      <c r="D58" s="17">
        <v>14.4</v>
      </c>
      <c r="E58" s="17">
        <v>14.383365</v>
      </c>
      <c r="F58" s="17">
        <v>0.5</v>
      </c>
    </row>
    <row r="59" spans="1:6" s="2" customFormat="1" ht="18" customHeight="1">
      <c r="A59" s="16" t="s">
        <v>216</v>
      </c>
      <c r="B59" s="17">
        <f t="shared" si="0"/>
        <v>0.5</v>
      </c>
      <c r="C59" s="17"/>
      <c r="D59" s="17">
        <v>7</v>
      </c>
      <c r="E59" s="17">
        <v>7</v>
      </c>
      <c r="F59" s="17">
        <v>0.5</v>
      </c>
    </row>
    <row r="60" spans="1:6" s="2" customFormat="1" ht="18" customHeight="1">
      <c r="A60" s="16" t="s">
        <v>217</v>
      </c>
      <c r="B60" s="17">
        <f t="shared" si="0"/>
        <v>2.5</v>
      </c>
      <c r="C60" s="17">
        <v>1.5</v>
      </c>
      <c r="D60" s="17">
        <v>48.5</v>
      </c>
      <c r="E60" s="17">
        <v>22.5</v>
      </c>
      <c r="F60" s="17">
        <v>1</v>
      </c>
    </row>
    <row r="61" spans="1:6" s="2" customFormat="1" ht="18" customHeight="1">
      <c r="A61" s="16" t="s">
        <v>218</v>
      </c>
      <c r="B61" s="17">
        <f t="shared" si="0"/>
        <v>0.5</v>
      </c>
      <c r="C61" s="17"/>
      <c r="D61" s="17">
        <v>50.4756</v>
      </c>
      <c r="E61" s="17">
        <v>40.55612</v>
      </c>
      <c r="F61" s="17">
        <v>0.5</v>
      </c>
    </row>
    <row r="62" spans="1:6" s="3" customFormat="1" ht="18" customHeight="1">
      <c r="A62" s="15" t="s">
        <v>219</v>
      </c>
      <c r="B62" s="14">
        <f>SUM(B63:B82)</f>
        <v>1041.9630999999999</v>
      </c>
      <c r="C62" s="14">
        <f>SUM(C63:C82)</f>
        <v>360.2</v>
      </c>
      <c r="D62" s="14">
        <v>24590.681679000001</v>
      </c>
      <c r="E62" s="14">
        <v>11871.904560000001</v>
      </c>
      <c r="F62" s="14">
        <v>681.76310000000001</v>
      </c>
    </row>
    <row r="63" spans="1:6" s="2" customFormat="1" ht="18" customHeight="1">
      <c r="A63" s="16" t="s">
        <v>220</v>
      </c>
      <c r="B63" s="17">
        <f t="shared" si="0"/>
        <v>220</v>
      </c>
      <c r="C63" s="17">
        <v>120</v>
      </c>
      <c r="D63" s="17">
        <v>1212.4000000000001</v>
      </c>
      <c r="E63" s="17">
        <v>705.5</v>
      </c>
      <c r="F63" s="17">
        <v>100</v>
      </c>
    </row>
    <row r="64" spans="1:6" s="2" customFormat="1" ht="18" customHeight="1">
      <c r="A64" s="16" t="s">
        <v>221</v>
      </c>
      <c r="B64" s="17">
        <f t="shared" si="0"/>
        <v>100.39</v>
      </c>
      <c r="C64" s="17">
        <v>30</v>
      </c>
      <c r="D64" s="17">
        <v>756.86080000000004</v>
      </c>
      <c r="E64" s="17">
        <v>499.23365000000001</v>
      </c>
      <c r="F64" s="17">
        <v>70.39</v>
      </c>
    </row>
    <row r="65" spans="1:6" s="2" customFormat="1" ht="18" customHeight="1">
      <c r="A65" s="16" t="s">
        <v>222</v>
      </c>
      <c r="B65" s="17">
        <f t="shared" si="0"/>
        <v>20</v>
      </c>
      <c r="C65" s="17"/>
      <c r="D65" s="17">
        <v>156.13999999999999</v>
      </c>
      <c r="E65" s="17">
        <v>118.5925</v>
      </c>
      <c r="F65" s="17">
        <v>20</v>
      </c>
    </row>
    <row r="66" spans="1:6" s="2" customFormat="1" ht="18" customHeight="1">
      <c r="A66" s="16" t="s">
        <v>223</v>
      </c>
      <c r="B66" s="17">
        <f t="shared" si="0"/>
        <v>134.18</v>
      </c>
      <c r="C66" s="17">
        <v>24.2</v>
      </c>
      <c r="D66" s="17">
        <v>3654.4506999999999</v>
      </c>
      <c r="E66" s="17">
        <v>1178.4753169999999</v>
      </c>
      <c r="F66" s="17">
        <v>109.98</v>
      </c>
    </row>
    <row r="67" spans="1:6" s="2" customFormat="1" ht="18" customHeight="1">
      <c r="A67" s="16" t="s">
        <v>224</v>
      </c>
      <c r="B67" s="17">
        <f t="shared" si="0"/>
        <v>15.9</v>
      </c>
      <c r="C67" s="17"/>
      <c r="D67" s="17">
        <v>21</v>
      </c>
      <c r="E67" s="17">
        <v>15.9</v>
      </c>
      <c r="F67" s="17">
        <v>15.9</v>
      </c>
    </row>
    <row r="68" spans="1:6" s="2" customFormat="1" ht="18" customHeight="1">
      <c r="A68" s="19" t="s">
        <v>225</v>
      </c>
      <c r="B68" s="17">
        <f t="shared" si="0"/>
        <v>3</v>
      </c>
      <c r="C68" s="17">
        <v>3</v>
      </c>
      <c r="D68" s="17"/>
      <c r="E68" s="17"/>
      <c r="F68" s="17"/>
    </row>
    <row r="69" spans="1:6" s="2" customFormat="1" ht="18" customHeight="1">
      <c r="A69" s="16" t="s">
        <v>226</v>
      </c>
      <c r="B69" s="17">
        <f t="shared" si="0"/>
        <v>20.9</v>
      </c>
      <c r="C69" s="17"/>
      <c r="D69" s="17">
        <v>271</v>
      </c>
      <c r="E69" s="17">
        <v>166.663488</v>
      </c>
      <c r="F69" s="17">
        <v>20.9</v>
      </c>
    </row>
    <row r="70" spans="1:6" s="2" customFormat="1" ht="18" customHeight="1">
      <c r="A70" s="16" t="s">
        <v>227</v>
      </c>
      <c r="B70" s="17">
        <f t="shared" si="0"/>
        <v>32.630000000000003</v>
      </c>
      <c r="C70" s="17"/>
      <c r="D70" s="17">
        <v>927</v>
      </c>
      <c r="E70" s="17">
        <v>62.064498</v>
      </c>
      <c r="F70" s="17">
        <v>32.630000000000003</v>
      </c>
    </row>
    <row r="71" spans="1:6" s="2" customFormat="1" ht="18" customHeight="1">
      <c r="A71" s="16" t="s">
        <v>228</v>
      </c>
      <c r="B71" s="17">
        <f t="shared" si="0"/>
        <v>5.9</v>
      </c>
      <c r="C71" s="17"/>
      <c r="D71" s="17">
        <v>5310</v>
      </c>
      <c r="E71" s="17">
        <v>2276.4168</v>
      </c>
      <c r="F71" s="17">
        <v>5.9</v>
      </c>
    </row>
    <row r="72" spans="1:6" s="2" customFormat="1" ht="18" customHeight="1">
      <c r="A72" s="16" t="s">
        <v>229</v>
      </c>
      <c r="B72" s="17">
        <f t="shared" si="0"/>
        <v>29.45</v>
      </c>
      <c r="C72" s="17"/>
      <c r="D72" s="17">
        <v>4258.8294999999998</v>
      </c>
      <c r="E72" s="17">
        <v>1417.1899960000001</v>
      </c>
      <c r="F72" s="17">
        <v>29.45</v>
      </c>
    </row>
    <row r="73" spans="1:6" s="2" customFormat="1" ht="18" customHeight="1">
      <c r="A73" s="16" t="s">
        <v>230</v>
      </c>
      <c r="B73" s="17">
        <f t="shared" si="0"/>
        <v>23</v>
      </c>
      <c r="C73" s="17"/>
      <c r="D73" s="17">
        <v>283.24</v>
      </c>
      <c r="E73" s="17">
        <v>261.8</v>
      </c>
      <c r="F73" s="17">
        <v>23</v>
      </c>
    </row>
    <row r="74" spans="1:6" s="2" customFormat="1" ht="18" customHeight="1">
      <c r="A74" s="16" t="s">
        <v>231</v>
      </c>
      <c r="B74" s="17">
        <f t="shared" si="0"/>
        <v>13.6</v>
      </c>
      <c r="C74" s="17"/>
      <c r="D74" s="17">
        <v>739.08399999999995</v>
      </c>
      <c r="E74" s="17">
        <v>347.28533599999997</v>
      </c>
      <c r="F74" s="17">
        <v>13.6</v>
      </c>
    </row>
    <row r="75" spans="1:6" s="2" customFormat="1" ht="18" customHeight="1">
      <c r="A75" s="16" t="s">
        <v>232</v>
      </c>
      <c r="B75" s="17">
        <f t="shared" si="0"/>
        <v>16</v>
      </c>
      <c r="C75" s="17"/>
      <c r="D75" s="17">
        <v>728.91688399999998</v>
      </c>
      <c r="E75" s="17">
        <v>334.610838</v>
      </c>
      <c r="F75" s="17">
        <v>16</v>
      </c>
    </row>
    <row r="76" spans="1:6" s="2" customFormat="1" ht="18" customHeight="1">
      <c r="A76" s="16" t="s">
        <v>233</v>
      </c>
      <c r="B76" s="17">
        <f t="shared" si="0"/>
        <v>5</v>
      </c>
      <c r="C76" s="17"/>
      <c r="D76" s="17">
        <v>242.00040000000001</v>
      </c>
      <c r="E76" s="17">
        <v>136.08470600000001</v>
      </c>
      <c r="F76" s="17">
        <v>5</v>
      </c>
    </row>
    <row r="77" spans="1:6" s="2" customFormat="1" ht="18" customHeight="1">
      <c r="A77" s="16" t="s">
        <v>234</v>
      </c>
      <c r="B77" s="17">
        <f t="shared" si="0"/>
        <v>9.6130999999999993</v>
      </c>
      <c r="C77" s="17"/>
      <c r="D77" s="17">
        <v>338.50040000000001</v>
      </c>
      <c r="E77" s="17">
        <v>164.80000100000001</v>
      </c>
      <c r="F77" s="17">
        <v>9.6130999999999993</v>
      </c>
    </row>
    <row r="78" spans="1:6" s="2" customFormat="1" ht="18" customHeight="1">
      <c r="A78" s="16" t="s">
        <v>235</v>
      </c>
      <c r="B78" s="17">
        <f t="shared" si="0"/>
        <v>235</v>
      </c>
      <c r="C78" s="17">
        <v>165</v>
      </c>
      <c r="D78" s="17">
        <v>1310.7369000000001</v>
      </c>
      <c r="E78" s="17">
        <v>729.29980799999998</v>
      </c>
      <c r="F78" s="17">
        <v>70</v>
      </c>
    </row>
    <row r="79" spans="1:6" s="2" customFormat="1" ht="18" customHeight="1">
      <c r="A79" s="16" t="s">
        <v>236</v>
      </c>
      <c r="B79" s="17">
        <f t="shared" ref="B79:B118" si="1">C79+F79</f>
        <v>12.1</v>
      </c>
      <c r="C79" s="17"/>
      <c r="D79" s="17">
        <v>252.3117</v>
      </c>
      <c r="E79" s="17">
        <v>134.94861599999999</v>
      </c>
      <c r="F79" s="17">
        <v>12.1</v>
      </c>
    </row>
    <row r="80" spans="1:6" s="2" customFormat="1" ht="18" customHeight="1">
      <c r="A80" s="16" t="s">
        <v>237</v>
      </c>
      <c r="B80" s="17">
        <f t="shared" si="1"/>
        <v>21.8</v>
      </c>
      <c r="C80" s="17"/>
      <c r="D80" s="17">
        <v>341.71600000000001</v>
      </c>
      <c r="E80" s="17">
        <v>249.03922299999999</v>
      </c>
      <c r="F80" s="17">
        <v>21.8</v>
      </c>
    </row>
    <row r="81" spans="1:6" s="2" customFormat="1" ht="18" customHeight="1">
      <c r="A81" s="16" t="s">
        <v>238</v>
      </c>
      <c r="B81" s="17">
        <f t="shared" si="1"/>
        <v>98</v>
      </c>
      <c r="C81" s="17">
        <v>18</v>
      </c>
      <c r="D81" s="17">
        <v>1159.4811</v>
      </c>
      <c r="E81" s="17">
        <v>894.48109999999997</v>
      </c>
      <c r="F81" s="17">
        <v>80</v>
      </c>
    </row>
    <row r="82" spans="1:6" s="2" customFormat="1" ht="18" customHeight="1">
      <c r="A82" s="16" t="s">
        <v>239</v>
      </c>
      <c r="B82" s="17">
        <f t="shared" si="1"/>
        <v>25.5</v>
      </c>
      <c r="C82" s="17"/>
      <c r="D82" s="17">
        <v>266.24979999999999</v>
      </c>
      <c r="E82" s="17">
        <v>125.299933</v>
      </c>
      <c r="F82" s="17">
        <v>25.5</v>
      </c>
    </row>
    <row r="83" spans="1:6" s="3" customFormat="1" ht="18" customHeight="1">
      <c r="A83" s="15" t="s">
        <v>240</v>
      </c>
      <c r="B83" s="14">
        <f>SUM(B84:B93)</f>
        <v>550.58000000000004</v>
      </c>
      <c r="C83" s="14">
        <f>SUM(C84:C93)</f>
        <v>30</v>
      </c>
      <c r="D83" s="14">
        <v>21652.820049999998</v>
      </c>
      <c r="E83" s="14">
        <v>12437.267895999999</v>
      </c>
      <c r="F83" s="14">
        <v>520.58000000000004</v>
      </c>
    </row>
    <row r="84" spans="1:6" s="2" customFormat="1" ht="18" customHeight="1">
      <c r="A84" s="16" t="s">
        <v>241</v>
      </c>
      <c r="B84" s="17">
        <f t="shared" si="1"/>
        <v>48</v>
      </c>
      <c r="C84" s="17"/>
      <c r="D84" s="17">
        <v>842.62215800000001</v>
      </c>
      <c r="E84" s="17">
        <v>641.44155799999999</v>
      </c>
      <c r="F84" s="17">
        <v>48</v>
      </c>
    </row>
    <row r="85" spans="1:6" s="2" customFormat="1" ht="18" customHeight="1">
      <c r="A85" s="16" t="s">
        <v>242</v>
      </c>
      <c r="B85" s="17">
        <f t="shared" si="1"/>
        <v>18.3</v>
      </c>
      <c r="C85" s="17">
        <v>18</v>
      </c>
      <c r="D85" s="17">
        <v>3774.7843469999998</v>
      </c>
      <c r="E85" s="17">
        <v>3229.1923470000002</v>
      </c>
      <c r="F85" s="17">
        <v>0.3</v>
      </c>
    </row>
    <row r="86" spans="1:6" s="2" customFormat="1" ht="18" customHeight="1">
      <c r="A86" s="16" t="s">
        <v>243</v>
      </c>
      <c r="B86" s="17">
        <f t="shared" si="1"/>
        <v>85.85</v>
      </c>
      <c r="C86" s="17"/>
      <c r="D86" s="17">
        <v>118.1</v>
      </c>
      <c r="E86" s="17">
        <v>85.853999999999999</v>
      </c>
      <c r="F86" s="17">
        <v>85.85</v>
      </c>
    </row>
    <row r="87" spans="1:6" s="2" customFormat="1" ht="18" customHeight="1">
      <c r="A87" s="16" t="s">
        <v>244</v>
      </c>
      <c r="B87" s="17">
        <f t="shared" si="1"/>
        <v>55.8</v>
      </c>
      <c r="C87" s="17">
        <v>8.1</v>
      </c>
      <c r="D87" s="17">
        <v>1136.521</v>
      </c>
      <c r="E87" s="17">
        <v>922.36953200000005</v>
      </c>
      <c r="F87" s="17">
        <v>47.7</v>
      </c>
    </row>
    <row r="88" spans="1:6" s="2" customFormat="1" ht="18" customHeight="1">
      <c r="A88" s="16" t="s">
        <v>245</v>
      </c>
      <c r="B88" s="17">
        <f t="shared" si="1"/>
        <v>5</v>
      </c>
      <c r="C88" s="17"/>
      <c r="D88" s="17">
        <v>3486.2836000000002</v>
      </c>
      <c r="E88" s="17">
        <v>1662.05133</v>
      </c>
      <c r="F88" s="17">
        <v>5</v>
      </c>
    </row>
    <row r="89" spans="1:6" s="2" customFormat="1" ht="18" customHeight="1">
      <c r="A89" s="16" t="s">
        <v>246</v>
      </c>
      <c r="B89" s="17">
        <f t="shared" si="1"/>
        <v>1</v>
      </c>
      <c r="C89" s="17"/>
      <c r="D89" s="17">
        <v>234.5</v>
      </c>
      <c r="E89" s="17">
        <v>65.607060000000004</v>
      </c>
      <c r="F89" s="17">
        <v>1</v>
      </c>
    </row>
    <row r="90" spans="1:6" s="2" customFormat="1" ht="18" customHeight="1">
      <c r="A90" s="16" t="s">
        <v>247</v>
      </c>
      <c r="B90" s="17">
        <f t="shared" si="1"/>
        <v>4.5999999999999996</v>
      </c>
      <c r="C90" s="17">
        <v>3.9</v>
      </c>
      <c r="D90" s="17">
        <v>102.73399999999999</v>
      </c>
      <c r="E90" s="17">
        <v>72.606656000000001</v>
      </c>
      <c r="F90" s="17">
        <v>0.7</v>
      </c>
    </row>
    <row r="91" spans="1:6" s="2" customFormat="1" ht="18" customHeight="1">
      <c r="A91" s="16" t="s">
        <v>248</v>
      </c>
      <c r="B91" s="17">
        <f t="shared" si="1"/>
        <v>1</v>
      </c>
      <c r="C91" s="17"/>
      <c r="D91" s="17">
        <v>9</v>
      </c>
      <c r="E91" s="17">
        <v>9</v>
      </c>
      <c r="F91" s="17">
        <v>1</v>
      </c>
    </row>
    <row r="92" spans="1:6" s="2" customFormat="1" ht="18" customHeight="1">
      <c r="A92" s="16" t="s">
        <v>249</v>
      </c>
      <c r="B92" s="17">
        <f t="shared" si="1"/>
        <v>26.08</v>
      </c>
      <c r="C92" s="17"/>
      <c r="D92" s="17">
        <v>678.25952299999994</v>
      </c>
      <c r="E92" s="17">
        <v>503.73952300000002</v>
      </c>
      <c r="F92" s="17">
        <v>26.08</v>
      </c>
    </row>
    <row r="93" spans="1:6" s="2" customFormat="1" ht="18" customHeight="1">
      <c r="A93" s="16" t="s">
        <v>250</v>
      </c>
      <c r="B93" s="17">
        <f t="shared" si="1"/>
        <v>304.95</v>
      </c>
      <c r="C93" s="17"/>
      <c r="D93" s="17">
        <v>4652.04</v>
      </c>
      <c r="E93" s="17">
        <v>1840.3109999999999</v>
      </c>
      <c r="F93" s="17">
        <v>304.95</v>
      </c>
    </row>
    <row r="94" spans="1:6" s="3" customFormat="1" ht="18" customHeight="1">
      <c r="A94" s="15" t="s">
        <v>251</v>
      </c>
      <c r="B94" s="14">
        <f>SUM(B95:B108)</f>
        <v>439.79</v>
      </c>
      <c r="C94" s="14">
        <f>SUM(C95:C108)</f>
        <v>15</v>
      </c>
      <c r="D94" s="14">
        <v>7152.694966</v>
      </c>
      <c r="E94" s="14">
        <v>4733.3083770000003</v>
      </c>
      <c r="F94" s="14">
        <v>424.79</v>
      </c>
    </row>
    <row r="95" spans="1:6" s="2" customFormat="1" ht="18" customHeight="1">
      <c r="A95" s="16" t="s">
        <v>252</v>
      </c>
      <c r="B95" s="17">
        <f t="shared" si="1"/>
        <v>44.8</v>
      </c>
      <c r="C95" s="17"/>
      <c r="D95" s="17">
        <v>1075.1318020000001</v>
      </c>
      <c r="E95" s="17">
        <v>958.73630200000002</v>
      </c>
      <c r="F95" s="17">
        <v>44.8</v>
      </c>
    </row>
    <row r="96" spans="1:6" s="2" customFormat="1" ht="18" customHeight="1">
      <c r="A96" s="16" t="s">
        <v>253</v>
      </c>
      <c r="B96" s="17">
        <f t="shared" si="1"/>
        <v>1.4</v>
      </c>
      <c r="C96" s="17"/>
      <c r="D96" s="17">
        <v>224.5</v>
      </c>
      <c r="E96" s="17">
        <v>151.6437</v>
      </c>
      <c r="F96" s="17">
        <v>1.4</v>
      </c>
    </row>
    <row r="97" spans="1:6" s="2" customFormat="1" ht="18" customHeight="1">
      <c r="A97" s="16" t="s">
        <v>254</v>
      </c>
      <c r="B97" s="17">
        <f t="shared" si="1"/>
        <v>4.7</v>
      </c>
      <c r="C97" s="17"/>
      <c r="D97" s="17">
        <v>59</v>
      </c>
      <c r="E97" s="17">
        <v>47.525821999999998</v>
      </c>
      <c r="F97" s="17">
        <v>4.7</v>
      </c>
    </row>
    <row r="98" spans="1:6" s="2" customFormat="1" ht="18" customHeight="1">
      <c r="A98" s="16" t="s">
        <v>255</v>
      </c>
      <c r="B98" s="17">
        <f t="shared" si="1"/>
        <v>153</v>
      </c>
      <c r="C98" s="17">
        <v>3</v>
      </c>
      <c r="D98" s="17">
        <v>3217.8063000000002</v>
      </c>
      <c r="E98" s="17">
        <v>1904.6721299999999</v>
      </c>
      <c r="F98" s="17">
        <v>150</v>
      </c>
    </row>
    <row r="99" spans="1:6" s="2" customFormat="1" ht="18" customHeight="1">
      <c r="A99" s="16" t="s">
        <v>256</v>
      </c>
      <c r="B99" s="17">
        <f t="shared" si="1"/>
        <v>9.94</v>
      </c>
      <c r="C99" s="17"/>
      <c r="D99" s="17">
        <v>235.47200000000001</v>
      </c>
      <c r="E99" s="17">
        <v>182.97200000000001</v>
      </c>
      <c r="F99" s="17">
        <v>9.94</v>
      </c>
    </row>
    <row r="100" spans="1:6" s="2" customFormat="1" ht="18" customHeight="1">
      <c r="A100" s="16" t="s">
        <v>257</v>
      </c>
      <c r="B100" s="17">
        <f t="shared" si="1"/>
        <v>2</v>
      </c>
      <c r="C100" s="17"/>
      <c r="D100" s="17">
        <v>2</v>
      </c>
      <c r="E100" s="17">
        <v>2</v>
      </c>
      <c r="F100" s="17">
        <v>2</v>
      </c>
    </row>
    <row r="101" spans="1:6" s="2" customFormat="1" ht="18" customHeight="1">
      <c r="A101" s="16" t="s">
        <v>258</v>
      </c>
      <c r="B101" s="17">
        <f t="shared" si="1"/>
        <v>20</v>
      </c>
      <c r="C101" s="17"/>
      <c r="D101" s="17">
        <v>230</v>
      </c>
      <c r="E101" s="17">
        <v>213.12045000000001</v>
      </c>
      <c r="F101" s="17">
        <v>20</v>
      </c>
    </row>
    <row r="102" spans="1:6" s="2" customFormat="1" ht="18" customHeight="1">
      <c r="A102" s="16" t="s">
        <v>259</v>
      </c>
      <c r="B102" s="17">
        <f t="shared" si="1"/>
        <v>45.63</v>
      </c>
      <c r="C102" s="17">
        <v>12</v>
      </c>
      <c r="D102" s="17">
        <v>333</v>
      </c>
      <c r="E102" s="17">
        <v>298.97727700000002</v>
      </c>
      <c r="F102" s="17">
        <v>33.630000000000003</v>
      </c>
    </row>
    <row r="103" spans="1:6" s="2" customFormat="1" ht="18" customHeight="1">
      <c r="A103" s="16" t="s">
        <v>260</v>
      </c>
      <c r="B103" s="17">
        <f t="shared" si="1"/>
        <v>5</v>
      </c>
      <c r="C103" s="17"/>
      <c r="D103" s="17">
        <v>31</v>
      </c>
      <c r="E103" s="17">
        <v>26</v>
      </c>
      <c r="F103" s="17">
        <v>5</v>
      </c>
    </row>
    <row r="104" spans="1:6" s="2" customFormat="1" ht="18" customHeight="1">
      <c r="A104" s="16" t="s">
        <v>261</v>
      </c>
      <c r="B104" s="17">
        <f t="shared" si="1"/>
        <v>77</v>
      </c>
      <c r="C104" s="17"/>
      <c r="D104" s="17">
        <v>272</v>
      </c>
      <c r="E104" s="17">
        <v>251.52957599999999</v>
      </c>
      <c r="F104" s="17">
        <v>77</v>
      </c>
    </row>
    <row r="105" spans="1:6" s="2" customFormat="1" ht="18" customHeight="1">
      <c r="A105" s="20" t="s">
        <v>262</v>
      </c>
      <c r="B105" s="17">
        <f t="shared" si="1"/>
        <v>11.12</v>
      </c>
      <c r="C105" s="17"/>
      <c r="D105" s="17">
        <v>49</v>
      </c>
      <c r="E105" s="17">
        <v>37.530616000000002</v>
      </c>
      <c r="F105" s="17">
        <v>11.12</v>
      </c>
    </row>
    <row r="106" spans="1:6" s="2" customFormat="1" ht="18" customHeight="1">
      <c r="A106" s="16" t="s">
        <v>263</v>
      </c>
      <c r="B106" s="17">
        <f t="shared" si="1"/>
        <v>39.4</v>
      </c>
      <c r="C106" s="17"/>
      <c r="D106" s="17">
        <v>267.68391600000001</v>
      </c>
      <c r="E106" s="17">
        <v>224.56793999999999</v>
      </c>
      <c r="F106" s="17">
        <v>39.4</v>
      </c>
    </row>
    <row r="107" spans="1:6" s="2" customFormat="1" ht="18" customHeight="1">
      <c r="A107" s="16" t="s">
        <v>264</v>
      </c>
      <c r="B107" s="17">
        <f t="shared" si="1"/>
        <v>7</v>
      </c>
      <c r="C107" s="17"/>
      <c r="D107" s="17">
        <v>112.576392</v>
      </c>
      <c r="E107" s="17">
        <v>36.240392</v>
      </c>
      <c r="F107" s="17">
        <v>7</v>
      </c>
    </row>
    <row r="108" spans="1:6" s="2" customFormat="1" ht="18" customHeight="1">
      <c r="A108" s="16" t="s">
        <v>265</v>
      </c>
      <c r="B108" s="17">
        <f t="shared" si="1"/>
        <v>18.8</v>
      </c>
      <c r="C108" s="17"/>
      <c r="D108" s="17">
        <v>504.08359999999999</v>
      </c>
      <c r="E108" s="17">
        <v>124.803906</v>
      </c>
      <c r="F108" s="17">
        <v>18.8</v>
      </c>
    </row>
    <row r="109" spans="1:6" s="3" customFormat="1" ht="18" customHeight="1">
      <c r="A109" s="15" t="s">
        <v>266</v>
      </c>
      <c r="B109" s="14">
        <f>SUM(B110:B115)</f>
        <v>354.5</v>
      </c>
      <c r="C109" s="14">
        <f>SUM(C110:C115)</f>
        <v>86.5</v>
      </c>
      <c r="D109" s="14">
        <v>5948.6097</v>
      </c>
      <c r="E109" s="14">
        <v>5352.1284859999996</v>
      </c>
      <c r="F109" s="14">
        <v>268</v>
      </c>
    </row>
    <row r="110" spans="1:6" s="2" customFormat="1" ht="18" customHeight="1">
      <c r="A110" s="16" t="s">
        <v>267</v>
      </c>
      <c r="B110" s="17">
        <f t="shared" si="1"/>
        <v>15.84</v>
      </c>
      <c r="C110" s="17">
        <v>10</v>
      </c>
      <c r="D110" s="17">
        <v>835.74480000000005</v>
      </c>
      <c r="E110" s="17">
        <v>703.86695999999995</v>
      </c>
      <c r="F110" s="17">
        <v>5.84</v>
      </c>
    </row>
    <row r="111" spans="1:6" s="2" customFormat="1" ht="18" customHeight="1">
      <c r="A111" s="19" t="s">
        <v>268</v>
      </c>
      <c r="B111" s="17">
        <f t="shared" si="1"/>
        <v>39</v>
      </c>
      <c r="C111" s="17">
        <v>39</v>
      </c>
      <c r="D111" s="17"/>
      <c r="E111" s="17"/>
      <c r="F111" s="17"/>
    </row>
    <row r="112" spans="1:6" s="2" customFormat="1" ht="18" customHeight="1">
      <c r="A112" s="16" t="s">
        <v>269</v>
      </c>
      <c r="B112" s="17">
        <f t="shared" si="1"/>
        <v>34.659999999999997</v>
      </c>
      <c r="C112" s="17"/>
      <c r="D112" s="17">
        <v>100</v>
      </c>
      <c r="E112" s="17">
        <v>100</v>
      </c>
      <c r="F112" s="17">
        <v>34.659999999999997</v>
      </c>
    </row>
    <row r="113" spans="1:6" s="2" customFormat="1" ht="18" customHeight="1">
      <c r="A113" s="16" t="s">
        <v>270</v>
      </c>
      <c r="B113" s="17">
        <f t="shared" si="1"/>
        <v>55.5</v>
      </c>
      <c r="C113" s="17"/>
      <c r="D113" s="17">
        <v>385.72</v>
      </c>
      <c r="E113" s="17">
        <v>204.72</v>
      </c>
      <c r="F113" s="17">
        <v>55.5</v>
      </c>
    </row>
    <row r="114" spans="1:6" s="2" customFormat="1" ht="18" customHeight="1">
      <c r="A114" s="16" t="s">
        <v>271</v>
      </c>
      <c r="B114" s="17">
        <f t="shared" si="1"/>
        <v>165</v>
      </c>
      <c r="C114" s="17">
        <v>18</v>
      </c>
      <c r="D114" s="17">
        <v>667.7296</v>
      </c>
      <c r="E114" s="17">
        <v>577.03033800000003</v>
      </c>
      <c r="F114" s="17">
        <v>147</v>
      </c>
    </row>
    <row r="115" spans="1:6" s="2" customFormat="1" ht="18" customHeight="1">
      <c r="A115" s="16" t="s">
        <v>272</v>
      </c>
      <c r="B115" s="17">
        <f t="shared" si="1"/>
        <v>44.5</v>
      </c>
      <c r="C115" s="17">
        <v>19.5</v>
      </c>
      <c r="D115" s="17">
        <v>683.10839999999996</v>
      </c>
      <c r="E115" s="17">
        <v>613.35618799999997</v>
      </c>
      <c r="F115" s="17">
        <v>25</v>
      </c>
    </row>
    <row r="116" spans="1:6" s="3" customFormat="1" ht="18" customHeight="1">
      <c r="A116" s="15" t="s">
        <v>273</v>
      </c>
      <c r="B116" s="14">
        <f>SUM(B117:B118)</f>
        <v>46.81</v>
      </c>
      <c r="C116" s="14">
        <f>SUM(C117:C118)</f>
        <v>0</v>
      </c>
      <c r="D116" s="14">
        <v>766.04541700000004</v>
      </c>
      <c r="E116" s="14">
        <v>592.16227500000002</v>
      </c>
      <c r="F116" s="14">
        <v>46.81</v>
      </c>
    </row>
    <row r="117" spans="1:6" s="2" customFormat="1" ht="18" customHeight="1">
      <c r="A117" s="16" t="s">
        <v>274</v>
      </c>
      <c r="B117" s="17">
        <f t="shared" si="1"/>
        <v>45</v>
      </c>
      <c r="C117" s="17"/>
      <c r="D117" s="17">
        <v>655.060517</v>
      </c>
      <c r="E117" s="17">
        <v>504.32797499999998</v>
      </c>
      <c r="F117" s="17">
        <v>45</v>
      </c>
    </row>
    <row r="118" spans="1:6" s="2" customFormat="1" ht="18" customHeight="1">
      <c r="A118" s="16" t="s">
        <v>275</v>
      </c>
      <c r="B118" s="17">
        <f t="shared" si="1"/>
        <v>1.81</v>
      </c>
      <c r="C118" s="17"/>
      <c r="D118" s="17">
        <v>110.9849</v>
      </c>
      <c r="E118" s="17">
        <v>87.834299999999999</v>
      </c>
      <c r="F118" s="17">
        <v>1.81</v>
      </c>
    </row>
  </sheetData>
  <autoFilter ref="A3:IU118"/>
  <mergeCells count="1">
    <mergeCell ref="A2:F2"/>
  </mergeCells>
  <phoneticPr fontId="32" type="noConversion"/>
  <printOptions horizontalCentered="1"/>
  <pageMargins left="0.38888888888888901" right="0.38888888888888901" top="0.38888888888888901" bottom="0.38888888888888901" header="0.50902777777777797" footer="0.2"/>
  <pageSetup paperSize="9" firstPageNumber="20" orientation="portrait" useFirstPageNumber="1" r:id="rId1"/>
  <headerFooter>
    <oddFooter>&amp;C第 &amp;P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12"/>
  <sheetViews>
    <sheetView workbookViewId="0">
      <selection activeCell="N8" sqref="N8"/>
    </sheetView>
  </sheetViews>
  <sheetFormatPr defaultRowHeight="14.25"/>
  <cols>
    <col min="1" max="1" width="40" customWidth="1"/>
    <col min="2" max="2" width="14.75" customWidth="1"/>
    <col min="3" max="3" width="10.5" customWidth="1"/>
    <col min="4" max="4" width="9.75" customWidth="1"/>
  </cols>
  <sheetData>
    <row r="1" spans="1:4" ht="45" customHeight="1">
      <c r="A1" s="177" t="s">
        <v>285</v>
      </c>
      <c r="B1" s="177"/>
      <c r="C1" s="177"/>
      <c r="D1" s="177"/>
    </row>
    <row r="2" spans="1:4" ht="30" customHeight="1">
      <c r="A2" s="137"/>
      <c r="B2" s="137"/>
      <c r="C2" s="137"/>
      <c r="D2" s="138" t="s">
        <v>276</v>
      </c>
    </row>
    <row r="3" spans="1:4" ht="30.75" customHeight="1">
      <c r="A3" s="139" t="s">
        <v>7</v>
      </c>
      <c r="B3" s="139" t="s">
        <v>277</v>
      </c>
      <c r="C3" s="139" t="s">
        <v>278</v>
      </c>
      <c r="D3" s="139" t="s">
        <v>279</v>
      </c>
    </row>
    <row r="4" spans="1:4" ht="26.25" customHeight="1">
      <c r="A4" s="140" t="s">
        <v>280</v>
      </c>
      <c r="B4" s="141">
        <v>161.5</v>
      </c>
      <c r="C4" s="141">
        <v>161.5</v>
      </c>
      <c r="D4" s="142"/>
    </row>
    <row r="5" spans="1:4" ht="26.25" customHeight="1">
      <c r="A5" s="143" t="s">
        <v>281</v>
      </c>
      <c r="B5" s="141">
        <v>92</v>
      </c>
      <c r="C5" s="141">
        <v>92</v>
      </c>
      <c r="D5" s="142"/>
    </row>
    <row r="6" spans="1:4" ht="26.25" customHeight="1">
      <c r="A6" s="143" t="s">
        <v>282</v>
      </c>
      <c r="B6" s="141">
        <v>69.5</v>
      </c>
      <c r="C6" s="141">
        <v>69.5</v>
      </c>
      <c r="D6" s="142"/>
    </row>
    <row r="7" spans="1:4" ht="26.25" customHeight="1">
      <c r="A7" s="140" t="s">
        <v>283</v>
      </c>
      <c r="B7" s="141">
        <v>23.2</v>
      </c>
      <c r="C7" s="141">
        <v>23.2</v>
      </c>
      <c r="D7" s="142"/>
    </row>
    <row r="8" spans="1:4" ht="26.25" customHeight="1">
      <c r="A8" s="143" t="s">
        <v>281</v>
      </c>
      <c r="B8" s="141">
        <v>3.2</v>
      </c>
      <c r="C8" s="141">
        <v>3.2</v>
      </c>
      <c r="D8" s="142"/>
    </row>
    <row r="9" spans="1:4" ht="26.25" customHeight="1">
      <c r="A9" s="143" t="s">
        <v>282</v>
      </c>
      <c r="B9" s="141">
        <v>20</v>
      </c>
      <c r="C9" s="141">
        <v>20</v>
      </c>
      <c r="D9" s="142"/>
    </row>
    <row r="10" spans="1:4" ht="26.25" customHeight="1">
      <c r="A10" s="140" t="s">
        <v>284</v>
      </c>
      <c r="B10" s="141">
        <v>184.7</v>
      </c>
      <c r="C10" s="141">
        <v>184.7</v>
      </c>
      <c r="D10" s="144"/>
    </row>
    <row r="11" spans="1:4" ht="26.25" customHeight="1">
      <c r="A11" s="143" t="s">
        <v>281</v>
      </c>
      <c r="B11" s="141">
        <v>95.2</v>
      </c>
      <c r="C11" s="141">
        <v>95.2</v>
      </c>
      <c r="D11" s="144"/>
    </row>
    <row r="12" spans="1:4" ht="26.25" customHeight="1">
      <c r="A12" s="143" t="s">
        <v>282</v>
      </c>
      <c r="B12" s="141">
        <v>89.5</v>
      </c>
      <c r="C12" s="141">
        <v>89.5</v>
      </c>
      <c r="D12" s="144"/>
    </row>
  </sheetData>
  <mergeCells count="1">
    <mergeCell ref="A1:D1"/>
  </mergeCells>
  <phoneticPr fontId="3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6</vt:i4>
      </vt:variant>
    </vt:vector>
  </HeadingPairs>
  <TitlesOfParts>
    <vt:vector size="14" baseType="lpstr">
      <vt:lpstr>封面</vt:lpstr>
      <vt:lpstr>22年全区公共</vt:lpstr>
      <vt:lpstr>22年全区基金</vt:lpstr>
      <vt:lpstr>22年全区国资</vt:lpstr>
      <vt:lpstr>22年区本级公共</vt:lpstr>
      <vt:lpstr>22年区本级基金</vt:lpstr>
      <vt:lpstr>20年支出压减</vt:lpstr>
      <vt:lpstr>22年地方政府债务限额调整情况表</vt:lpstr>
      <vt:lpstr>'22年全区公共'!Print_Area</vt:lpstr>
      <vt:lpstr>'22年全区基金'!Print_Area</vt:lpstr>
      <vt:lpstr>'20年支出压减'!Print_Titles</vt:lpstr>
      <vt:lpstr>'22年区本级公共'!Print_Titles</vt:lpstr>
      <vt:lpstr>'22年区本级基金'!Print_Titles</vt:lpstr>
      <vt:lpstr>'22年全区公共'!Print_Titles</vt:lpstr>
    </vt:vector>
  </TitlesOfParts>
  <Company>CZJ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管理员</dc:creator>
  <cp:lastModifiedBy>翁琳琳</cp:lastModifiedBy>
  <cp:revision>1</cp:revision>
  <cp:lastPrinted>2021-12-08T10:52:00Z</cp:lastPrinted>
  <dcterms:created xsi:type="dcterms:W3CDTF">2009-01-06T08:31:00Z</dcterms:created>
  <dcterms:modified xsi:type="dcterms:W3CDTF">2022-12-20T08:17:42Z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